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Documents - prev laptop Copy\Clients\RPCYC\"/>
    </mc:Choice>
  </mc:AlternateContent>
  <xr:revisionPtr revIDLastSave="0" documentId="13_ncr:1_{148E611A-A0B1-4CD8-98B9-2E33060CFEE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fit and Loss" sheetId="1" r:id="rId1"/>
    <sheet name="Bal sheet" sheetId="2" r:id="rId2"/>
    <sheet name="Funds flo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H13" i="3"/>
  <c r="I6" i="3"/>
  <c r="I26" i="3"/>
  <c r="I25" i="3"/>
  <c r="I21" i="3"/>
  <c r="H15" i="3"/>
  <c r="H14" i="3"/>
  <c r="H12" i="3"/>
  <c r="H11" i="3" l="1"/>
  <c r="H10" i="3"/>
  <c r="I16" i="3" s="1"/>
  <c r="I4" i="3"/>
  <c r="D53" i="2"/>
  <c r="C53" i="2"/>
  <c r="D42" i="2"/>
  <c r="C42" i="2"/>
  <c r="D36" i="2"/>
  <c r="D44" i="2" s="1"/>
  <c r="C36" i="2"/>
  <c r="C44" i="2" s="1"/>
  <c r="D29" i="2"/>
  <c r="C29" i="2"/>
  <c r="D18" i="2"/>
  <c r="D19" i="2" s="1"/>
  <c r="D46" i="2" s="1"/>
  <c r="D48" i="2" s="1"/>
  <c r="C18" i="2"/>
  <c r="C19" i="2" s="1"/>
  <c r="C46" i="2" s="1"/>
  <c r="C48" i="2" s="1"/>
  <c r="T22" i="1"/>
  <c r="S22" i="1"/>
  <c r="T21" i="1"/>
  <c r="S21" i="1"/>
  <c r="T20" i="1"/>
  <c r="S20" i="1"/>
  <c r="T19" i="1"/>
  <c r="S19" i="1"/>
  <c r="T18" i="1"/>
  <c r="S18" i="1"/>
  <c r="R13" i="1"/>
  <c r="R12" i="1"/>
  <c r="R11" i="1"/>
  <c r="R10" i="1"/>
  <c r="R9" i="1"/>
  <c r="R8" i="1"/>
  <c r="Q71" i="1"/>
  <c r="Q73" i="1" s="1"/>
  <c r="Q75" i="1" s="1"/>
  <c r="Q69" i="1"/>
  <c r="Q48" i="1"/>
  <c r="Q49" i="1" s="1"/>
  <c r="Q32" i="1"/>
  <c r="Q34" i="1" s="1"/>
  <c r="Q24" i="1"/>
  <c r="Q15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48" i="1"/>
  <c r="O49" i="1" s="1"/>
  <c r="N48" i="1"/>
  <c r="N49" i="1" s="1"/>
  <c r="M48" i="1"/>
  <c r="M49" i="1" s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C48" i="1"/>
  <c r="C49" i="1" s="1"/>
  <c r="O32" i="1"/>
  <c r="O34" i="1" s="1"/>
  <c r="N32" i="1"/>
  <c r="N34" i="1" s="1"/>
  <c r="M32" i="1"/>
  <c r="M34" i="1" s="1"/>
  <c r="L32" i="1"/>
  <c r="L34" i="1" s="1"/>
  <c r="K32" i="1"/>
  <c r="K34" i="1" s="1"/>
  <c r="J32" i="1"/>
  <c r="J34" i="1" s="1"/>
  <c r="I32" i="1"/>
  <c r="I34" i="1" s="1"/>
  <c r="H32" i="1"/>
  <c r="H34" i="1" s="1"/>
  <c r="G32" i="1"/>
  <c r="G34" i="1" s="1"/>
  <c r="F32" i="1"/>
  <c r="F34" i="1" s="1"/>
  <c r="E32" i="1"/>
  <c r="E34" i="1" s="1"/>
  <c r="D32" i="1"/>
  <c r="D34" i="1" s="1"/>
  <c r="C32" i="1"/>
  <c r="C34" i="1" s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15" i="1"/>
  <c r="O26" i="1" s="1"/>
  <c r="N15" i="1"/>
  <c r="N26" i="1" s="1"/>
  <c r="M15" i="1"/>
  <c r="M26" i="1" s="1"/>
  <c r="L15" i="1"/>
  <c r="L26" i="1" s="1"/>
  <c r="L71" i="1" s="1"/>
  <c r="L73" i="1" s="1"/>
  <c r="L75" i="1" s="1"/>
  <c r="K15" i="1"/>
  <c r="K26" i="1" s="1"/>
  <c r="K71" i="1" s="1"/>
  <c r="K73" i="1" s="1"/>
  <c r="K75" i="1" s="1"/>
  <c r="J15" i="1"/>
  <c r="I15" i="1"/>
  <c r="H15" i="1"/>
  <c r="G15" i="1"/>
  <c r="F15" i="1"/>
  <c r="E15" i="1"/>
  <c r="D15" i="1"/>
  <c r="D26" i="1" s="1"/>
  <c r="C15" i="1"/>
  <c r="C26" i="1" s="1"/>
  <c r="I19" i="3" l="1"/>
  <c r="I23" i="3" s="1"/>
  <c r="H26" i="1"/>
  <c r="I26" i="1"/>
  <c r="E26" i="1"/>
  <c r="E71" i="1" s="1"/>
  <c r="E73" i="1" s="1"/>
  <c r="E75" i="1" s="1"/>
  <c r="J26" i="1"/>
  <c r="J71" i="1" s="1"/>
  <c r="J73" i="1" s="1"/>
  <c r="J75" i="1" s="1"/>
  <c r="M71" i="1"/>
  <c r="M73" i="1" s="1"/>
  <c r="M75" i="1" s="1"/>
  <c r="N71" i="1"/>
  <c r="N73" i="1" s="1"/>
  <c r="N75" i="1" s="1"/>
  <c r="C71" i="1"/>
  <c r="C73" i="1" s="1"/>
  <c r="C75" i="1" s="1"/>
  <c r="O71" i="1"/>
  <c r="O73" i="1" s="1"/>
  <c r="O75" i="1" s="1"/>
  <c r="F26" i="1"/>
  <c r="F71" i="1" s="1"/>
  <c r="F73" i="1" s="1"/>
  <c r="F75" i="1" s="1"/>
  <c r="G26" i="1"/>
  <c r="G71" i="1" s="1"/>
  <c r="G73" i="1" s="1"/>
  <c r="G75" i="1" s="1"/>
  <c r="Q26" i="1"/>
  <c r="D71" i="1"/>
  <c r="D73" i="1" s="1"/>
  <c r="D75" i="1" s="1"/>
  <c r="I71" i="1"/>
  <c r="I73" i="1" s="1"/>
  <c r="I75" i="1" s="1"/>
  <c r="H71" i="1"/>
  <c r="H73" i="1" s="1"/>
  <c r="H75" i="1" s="1"/>
</calcChain>
</file>

<file path=xl/sharedStrings.xml><?xml version="1.0" encoding="utf-8"?>
<sst xmlns="http://schemas.openxmlformats.org/spreadsheetml/2006/main" count="144" uniqueCount="142">
  <si>
    <t>Profit and Loss</t>
  </si>
  <si>
    <t>The Royal Plymouth Corinthian Yacht Club Limited</t>
  </si>
  <si>
    <t>For the month ended 30 September 2025</t>
  </si>
  <si>
    <t>Account</t>
  </si>
  <si>
    <t>Sept 2025</t>
  </si>
  <si>
    <t>Aug 2025</t>
  </si>
  <si>
    <t>Jul 2025</t>
  </si>
  <si>
    <t>Jun 2025</t>
  </si>
  <si>
    <t>May 2025</t>
  </si>
  <si>
    <t>Apr 2025</t>
  </si>
  <si>
    <t>Mar 2025</t>
  </si>
  <si>
    <t>Feb 2025</t>
  </si>
  <si>
    <t>Jan 2025</t>
  </si>
  <si>
    <t>Dec 2024</t>
  </si>
  <si>
    <t>Nov 2024</t>
  </si>
  <si>
    <t>Oct 2024</t>
  </si>
  <si>
    <t>Turnover</t>
  </si>
  <si>
    <t>Membership Fees</t>
  </si>
  <si>
    <t>Sales of Alcoholic drinks</t>
  </si>
  <si>
    <t>Food Sales</t>
  </si>
  <si>
    <t>Sales of Insignia</t>
  </si>
  <si>
    <t>Clothing Sales</t>
  </si>
  <si>
    <t>Raffle income</t>
  </si>
  <si>
    <t>Total Turnover</t>
  </si>
  <si>
    <t>Cost of Sales</t>
  </si>
  <si>
    <t>Drinks purchases</t>
  </si>
  <si>
    <t>Food purchases</t>
  </si>
  <si>
    <t>Insignia Purchases</t>
  </si>
  <si>
    <t>Clothing Purchases</t>
  </si>
  <si>
    <t>Raffle purchases</t>
  </si>
  <si>
    <t>Function Costs Misc</t>
  </si>
  <si>
    <t>Total Cost of Sales</t>
  </si>
  <si>
    <t>Gross Profit</t>
  </si>
  <si>
    <t>Other Income</t>
  </si>
  <si>
    <t>Miscellaneous Income</t>
  </si>
  <si>
    <t>Bank Interest Received</t>
  </si>
  <si>
    <t>Donations received</t>
  </si>
  <si>
    <t>Total Miscellaneous Income</t>
  </si>
  <si>
    <t>Donations</t>
  </si>
  <si>
    <t>Total Other Income</t>
  </si>
  <si>
    <t>Premises costs</t>
  </si>
  <si>
    <t>Premises costs - Clubhouse</t>
  </si>
  <si>
    <t>Rent and Storage</t>
  </si>
  <si>
    <t>Clubhouse Electricity</t>
  </si>
  <si>
    <t>Clubhouse Gas</t>
  </si>
  <si>
    <t>Clubhouse Water</t>
  </si>
  <si>
    <t>Health &amp; Safety</t>
  </si>
  <si>
    <t>Licenses</t>
  </si>
  <si>
    <t>Buildings Insurance</t>
  </si>
  <si>
    <t>Premises Repairs &amp; Maintenance</t>
  </si>
  <si>
    <t>Security</t>
  </si>
  <si>
    <t>Cleaning and recycling costs</t>
  </si>
  <si>
    <t>Total Premises costs - Clubhouse</t>
  </si>
  <si>
    <t>Total Premises costs</t>
  </si>
  <si>
    <t>Administrative Costs</t>
  </si>
  <si>
    <t>Equipment Purchases and Maintenance</t>
  </si>
  <si>
    <t>Marketing and advertising</t>
  </si>
  <si>
    <t>Postage, Printing and Stationery</t>
  </si>
  <si>
    <t>Telephone and Internet</t>
  </si>
  <si>
    <t>IT consumables, software and website costs</t>
  </si>
  <si>
    <t>Legal &amp; Professional fees</t>
  </si>
  <si>
    <t>Bank charges</t>
  </si>
  <si>
    <t>Memberships and subscriptions</t>
  </si>
  <si>
    <t>Sundry Expenses</t>
  </si>
  <si>
    <t>Depreciation Charge For Year</t>
  </si>
  <si>
    <t>Sub Contractor services Labour</t>
  </si>
  <si>
    <t>Insurances</t>
  </si>
  <si>
    <t>Total Administrative Costs</t>
  </si>
  <si>
    <t>Operating Profit</t>
  </si>
  <si>
    <t>Profit on Ordinary Activities Before Taxation</t>
  </si>
  <si>
    <t>Profit after Taxation</t>
  </si>
  <si>
    <t>Y/e 30/09/24</t>
  </si>
  <si>
    <t>Travelling expenses</t>
  </si>
  <si>
    <t>Vol training</t>
  </si>
  <si>
    <t>Loss on sale of asset</t>
  </si>
  <si>
    <t>FULL YEAR</t>
  </si>
  <si>
    <t>% Growth</t>
  </si>
  <si>
    <t>GP% 2025</t>
  </si>
  <si>
    <t>GP% 2024</t>
  </si>
  <si>
    <t>Balance Sheet</t>
  </si>
  <si>
    <t>As at 30 September 2025</t>
  </si>
  <si>
    <t>30 Sept 2025</t>
  </si>
  <si>
    <t>30 Sept 2024</t>
  </si>
  <si>
    <t>Fixed Assets</t>
  </si>
  <si>
    <t>Tangible Assets</t>
  </si>
  <si>
    <t>Fixed Assets: Building Improvements</t>
  </si>
  <si>
    <t>Fixed Assets: Building Improvements Accum Depn</t>
  </si>
  <si>
    <t>Fixed Assets: Computer Equipment</t>
  </si>
  <si>
    <t>Fixed Assets: Computer Equipment Accum Depn</t>
  </si>
  <si>
    <t>Fixed Assets: Fixtures &amp; Fittings</t>
  </si>
  <si>
    <t>Fixed Assets: Fixtures &amp; Fittings Accum Depn</t>
  </si>
  <si>
    <t>Fixed Assets: Plant &amp; Machinery</t>
  </si>
  <si>
    <t>Fixed Assets: Plant &amp; Machinery Accum Depn</t>
  </si>
  <si>
    <t>Trophies &amp; Paintings</t>
  </si>
  <si>
    <t>Total Tangible Assets</t>
  </si>
  <si>
    <t>Total Fixed Assets</t>
  </si>
  <si>
    <t>Current Assets</t>
  </si>
  <si>
    <t>Cash at bank and in hand</t>
  </si>
  <si>
    <t>20681023175154</t>
  </si>
  <si>
    <t>Card Sales Control Account</t>
  </si>
  <si>
    <t>Cash/Cheques Sales Control account</t>
  </si>
  <si>
    <t>Float</t>
  </si>
  <si>
    <t>Operations account - 83744949</t>
  </si>
  <si>
    <t>Subscriptions account - 13532984</t>
  </si>
  <si>
    <t>Total Cash at bank and in hand</t>
  </si>
  <si>
    <t>Accounts Receivable</t>
  </si>
  <si>
    <t>Other Debtors</t>
  </si>
  <si>
    <t>Prepayments</t>
  </si>
  <si>
    <t>Stock: Stock - Insignia</t>
  </si>
  <si>
    <t>Stock: Stock - Liquor</t>
  </si>
  <si>
    <t>Stock: Stock Clothing</t>
  </si>
  <si>
    <t>Total Current Assets</t>
  </si>
  <si>
    <t>Creditors: amounts falling due within one year</t>
  </si>
  <si>
    <t>Accounts Payable</t>
  </si>
  <si>
    <t>Accruals</t>
  </si>
  <si>
    <t>Memberships Paid In Advance</t>
  </si>
  <si>
    <t>Total Creditors: amounts falling due within one year</t>
  </si>
  <si>
    <t>Net Current Assets (Liabilities)</t>
  </si>
  <si>
    <t>Total Assets less Current Liabilities</t>
  </si>
  <si>
    <t>Net Assets</t>
  </si>
  <si>
    <t>Capital and Reserves</t>
  </si>
  <si>
    <t>Current Year Earnings</t>
  </si>
  <si>
    <t>Members Equity</t>
  </si>
  <si>
    <t>Total Capital and Reserves</t>
  </si>
  <si>
    <t>Profit before and after tax - no tax to pay</t>
  </si>
  <si>
    <t>Add back depreciation - non cash item</t>
  </si>
  <si>
    <t>Movements in working capital</t>
  </si>
  <si>
    <t>Increase in accounts receivable</t>
  </si>
  <si>
    <t>Increase in prepayments</t>
  </si>
  <si>
    <t>Mainly rent paid in Sept 25 for Q4. In 2024 not paid unti 1/10/24</t>
  </si>
  <si>
    <t>Increase in stock</t>
  </si>
  <si>
    <t>Reduction in accruals</t>
  </si>
  <si>
    <t>Reduction in memberships paid in advance balance</t>
  </si>
  <si>
    <t>Capex</t>
  </si>
  <si>
    <t>Total cash spent</t>
  </si>
  <si>
    <t>Cash balance at 30/09/24</t>
  </si>
  <si>
    <t>Cash balance at 30/09/25</t>
  </si>
  <si>
    <t>Movement</t>
  </si>
  <si>
    <t>Increase in accounts payable</t>
  </si>
  <si>
    <t>In 2024 was a £1,410 payment on account debit creditor due from accountancy firm less accrual £1,740</t>
  </si>
  <si>
    <t>Total cash generated by trading</t>
  </si>
  <si>
    <t>Kitchen refurb etc : all additions detailed on fixed 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</si>
</sst>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8" formatCode="#,##0;\(#,##0\)"/>
  </numFmts>
  <fonts count="15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BEBEB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5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7" fillId="0" borderId="0" xfId="0" applyFont="1"/>
    <xf numFmtId="168" fontId="0" fillId="0" borderId="0" xfId="0" applyNumberFormat="1" applyAlignment="1">
      <alignment horizontal="right" vertical="center"/>
    </xf>
    <xf numFmtId="168" fontId="0" fillId="0" borderId="0" xfId="0" applyNumberFormat="1"/>
    <xf numFmtId="168" fontId="0" fillId="0" borderId="2" xfId="0" applyNumberFormat="1" applyBorder="1" applyAlignment="1">
      <alignment horizontal="right" vertical="center"/>
    </xf>
    <xf numFmtId="168" fontId="6" fillId="0" borderId="2" xfId="0" applyNumberFormat="1" applyFont="1" applyBorder="1" applyAlignment="1">
      <alignment horizontal="right" vertical="center"/>
    </xf>
    <xf numFmtId="168" fontId="5" fillId="0" borderId="1" xfId="0" applyNumberFormat="1" applyFont="1" applyBorder="1" applyAlignment="1">
      <alignment vertical="center"/>
    </xf>
    <xf numFmtId="168" fontId="4" fillId="0" borderId="0" xfId="0" applyNumberFormat="1" applyFont="1"/>
    <xf numFmtId="168" fontId="6" fillId="2" borderId="3" xfId="0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8" fontId="13" fillId="0" borderId="2" xfId="0" applyNumberFormat="1" applyFont="1" applyBorder="1" applyAlignment="1">
      <alignment horizontal="right" vertical="center"/>
    </xf>
    <xf numFmtId="168" fontId="13" fillId="2" borderId="3" xfId="0" applyNumberFormat="1" applyFont="1" applyFill="1" applyBorder="1" applyAlignment="1">
      <alignment horizontal="right" vertical="center"/>
    </xf>
    <xf numFmtId="0" fontId="0" fillId="0" borderId="4" xfId="0" applyBorder="1"/>
    <xf numFmtId="168" fontId="13" fillId="0" borderId="5" xfId="0" applyNumberFormat="1" applyFont="1" applyBorder="1" applyAlignment="1">
      <alignment horizontal="right" vertical="center"/>
    </xf>
    <xf numFmtId="0" fontId="14" fillId="0" borderId="0" xfId="0" applyFont="1"/>
    <xf numFmtId="168" fontId="7" fillId="0" borderId="2" xfId="0" applyNumberFormat="1" applyFont="1" applyBorder="1" applyAlignment="1">
      <alignment horizontal="left" vertical="center"/>
    </xf>
    <xf numFmtId="168" fontId="0" fillId="0" borderId="0" xfId="0" applyNumberFormat="1" applyBorder="1" applyAlignment="1">
      <alignment horizontal="right" vertical="center"/>
    </xf>
    <xf numFmtId="168" fontId="0" fillId="0" borderId="5" xfId="0" applyNumberFormat="1" applyBorder="1" applyAlignment="1">
      <alignment horizontal="right" vertical="center"/>
    </xf>
    <xf numFmtId="168" fontId="0" fillId="0" borderId="6" xfId="0" applyNumberFormat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showGridLines="0" zoomScaleNormal="100" workbookViewId="0">
      <pane xSplit="2" ySplit="5" topLeftCell="E42" activePane="bottomRight" state="frozen"/>
      <selection pane="topRight" activeCell="C1" sqref="C1"/>
      <selection pane="bottomLeft" activeCell="A6" sqref="A6"/>
      <selection pane="bottomRight" activeCell="O59" sqref="O59"/>
    </sheetView>
  </sheetViews>
  <sheetFormatPr defaultRowHeight="11.4" x14ac:dyDescent="0.2"/>
  <cols>
    <col min="1" max="1" width="1.375" customWidth="1"/>
    <col min="2" max="2" width="44.125" customWidth="1"/>
    <col min="3" max="3" width="11.375" customWidth="1"/>
    <col min="4" max="4" width="11.125" customWidth="1"/>
    <col min="5" max="5" width="10.125" customWidth="1"/>
    <col min="6" max="6" width="10.625" customWidth="1"/>
    <col min="7" max="7" width="11.5" customWidth="1"/>
    <col min="8" max="8" width="11" customWidth="1"/>
    <col min="9" max="9" width="11.375" customWidth="1"/>
    <col min="10" max="12" width="10.625" customWidth="1"/>
    <col min="13" max="13" width="11" customWidth="1"/>
    <col min="14" max="14" width="10.625" customWidth="1"/>
    <col min="15" max="15" width="14.125" customWidth="1"/>
    <col min="17" max="17" width="12.625" customWidth="1"/>
    <col min="18" max="18" width="10.375" customWidth="1"/>
    <col min="19" max="19" width="15.125" customWidth="1"/>
    <col min="20" max="20" width="14.5" customWidth="1"/>
  </cols>
  <sheetData>
    <row r="1" spans="1:20" s="1" customFormat="1" ht="16.64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s="3" customFormat="1" ht="14.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s="3" customFormat="1" ht="14.4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0" ht="13.35" customHeight="1" x14ac:dyDescent="0.2"/>
    <row r="5" spans="1:20" s="5" customFormat="1" ht="12.15" customHeight="1" x14ac:dyDescent="0.25">
      <c r="A5" s="6"/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18" t="s">
        <v>75</v>
      </c>
      <c r="Q5" s="15" t="s">
        <v>71</v>
      </c>
      <c r="R5" s="20" t="s">
        <v>76</v>
      </c>
      <c r="S5" s="20" t="s">
        <v>77</v>
      </c>
      <c r="T5" s="20" t="s">
        <v>78</v>
      </c>
    </row>
    <row r="6" spans="1:20" ht="13.35" customHeight="1" x14ac:dyDescent="0.2"/>
    <row r="7" spans="1:20" s="5" customFormat="1" ht="12.15" customHeight="1" x14ac:dyDescent="0.25">
      <c r="A7" s="6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10.95" customHeight="1" x14ac:dyDescent="0.2">
      <c r="B8" s="9" t="s">
        <v>17</v>
      </c>
      <c r="C8" s="29">
        <v>1138.8399999999999</v>
      </c>
      <c r="D8" s="29">
        <v>1622.84</v>
      </c>
      <c r="E8" s="29">
        <v>1077.3399999999999</v>
      </c>
      <c r="F8" s="29">
        <v>1474.84</v>
      </c>
      <c r="G8" s="29">
        <v>1627.34</v>
      </c>
      <c r="H8" s="29">
        <v>1396.84</v>
      </c>
      <c r="I8" s="29">
        <v>1219.8399999999999</v>
      </c>
      <c r="J8" s="29">
        <v>1445.34</v>
      </c>
      <c r="K8" s="29">
        <v>1544.84</v>
      </c>
      <c r="L8" s="29">
        <v>1434.84</v>
      </c>
      <c r="M8" s="29">
        <v>1904.34</v>
      </c>
      <c r="N8" s="29">
        <v>1641.43</v>
      </c>
      <c r="O8" s="29">
        <v>17528.669999999998</v>
      </c>
      <c r="P8" s="30"/>
      <c r="Q8" s="29">
        <v>17926.25</v>
      </c>
      <c r="R8" s="19">
        <f>(O8-Q8)/Q8</f>
        <v>-2.2178648629802761E-2</v>
      </c>
    </row>
    <row r="9" spans="1:20" ht="10.95" customHeight="1" x14ac:dyDescent="0.2">
      <c r="B9" s="10" t="s">
        <v>18</v>
      </c>
      <c r="C9" s="31">
        <v>1839.5</v>
      </c>
      <c r="D9" s="31">
        <v>1467.7</v>
      </c>
      <c r="E9" s="31">
        <v>1345.3</v>
      </c>
      <c r="F9" s="31">
        <v>2320.1</v>
      </c>
      <c r="G9" s="31">
        <v>2413.4</v>
      </c>
      <c r="H9" s="31">
        <v>2385.5500000000002</v>
      </c>
      <c r="I9" s="31">
        <v>2300.65</v>
      </c>
      <c r="J9" s="31">
        <v>1657.2</v>
      </c>
      <c r="K9" s="31">
        <v>2199.6999999999998</v>
      </c>
      <c r="L9" s="31">
        <v>2460.6999999999998</v>
      </c>
      <c r="M9" s="31">
        <v>2593.5500000000002</v>
      </c>
      <c r="N9" s="31">
        <v>2328.46</v>
      </c>
      <c r="O9" s="31">
        <v>25311.81</v>
      </c>
      <c r="P9" s="30"/>
      <c r="Q9" s="31">
        <v>20794.79</v>
      </c>
      <c r="R9" s="19">
        <f t="shared" ref="R9:R13" si="0">(O9-Q9)/Q9</f>
        <v>0.21721883221710825</v>
      </c>
    </row>
    <row r="10" spans="1:20" ht="10.95" customHeight="1" x14ac:dyDescent="0.2">
      <c r="B10" s="10" t="s">
        <v>19</v>
      </c>
      <c r="C10" s="31">
        <v>681.5</v>
      </c>
      <c r="D10" s="31">
        <v>132.5</v>
      </c>
      <c r="E10" s="31">
        <v>317.5</v>
      </c>
      <c r="F10" s="31">
        <v>612.70000000000005</v>
      </c>
      <c r="G10" s="31">
        <v>455</v>
      </c>
      <c r="H10" s="31">
        <v>438.25</v>
      </c>
      <c r="I10" s="31">
        <v>1105.45</v>
      </c>
      <c r="J10" s="31">
        <v>960.55</v>
      </c>
      <c r="K10" s="31">
        <v>762</v>
      </c>
      <c r="L10" s="31">
        <v>1626.41</v>
      </c>
      <c r="M10" s="31">
        <v>889.5</v>
      </c>
      <c r="N10" s="31">
        <v>656.62</v>
      </c>
      <c r="O10" s="31">
        <v>8637.98</v>
      </c>
      <c r="P10" s="30"/>
      <c r="Q10" s="31">
        <v>8507.52</v>
      </c>
      <c r="R10" s="19">
        <f t="shared" si="0"/>
        <v>1.5334668622583212E-2</v>
      </c>
    </row>
    <row r="11" spans="1:20" ht="10.95" customHeight="1" x14ac:dyDescent="0.2">
      <c r="B11" s="10" t="s">
        <v>20</v>
      </c>
      <c r="C11" s="31">
        <v>0</v>
      </c>
      <c r="D11" s="31">
        <v>0</v>
      </c>
      <c r="E11" s="31">
        <v>0</v>
      </c>
      <c r="F11" s="31">
        <v>74</v>
      </c>
      <c r="G11" s="31">
        <v>198</v>
      </c>
      <c r="H11" s="31">
        <v>43</v>
      </c>
      <c r="I11" s="31">
        <v>0</v>
      </c>
      <c r="J11" s="31">
        <v>46</v>
      </c>
      <c r="K11" s="31">
        <v>43</v>
      </c>
      <c r="L11" s="31">
        <v>3</v>
      </c>
      <c r="M11" s="31">
        <v>294</v>
      </c>
      <c r="N11" s="31">
        <v>0</v>
      </c>
      <c r="O11" s="31">
        <v>701</v>
      </c>
      <c r="P11" s="30"/>
      <c r="Q11" s="31">
        <v>1094.74</v>
      </c>
      <c r="R11" s="19">
        <f t="shared" si="0"/>
        <v>-0.35966530865776347</v>
      </c>
    </row>
    <row r="12" spans="1:20" ht="10.95" customHeight="1" x14ac:dyDescent="0.2">
      <c r="B12" s="10" t="s">
        <v>21</v>
      </c>
      <c r="C12" s="31">
        <v>215</v>
      </c>
      <c r="D12" s="31">
        <v>123</v>
      </c>
      <c r="E12" s="31">
        <v>0</v>
      </c>
      <c r="F12" s="31">
        <v>168</v>
      </c>
      <c r="G12" s="31">
        <v>72</v>
      </c>
      <c r="H12" s="31">
        <v>239</v>
      </c>
      <c r="I12" s="31">
        <v>38</v>
      </c>
      <c r="J12" s="31">
        <v>207</v>
      </c>
      <c r="K12" s="31">
        <v>0</v>
      </c>
      <c r="L12" s="31">
        <v>187</v>
      </c>
      <c r="M12" s="31">
        <v>126</v>
      </c>
      <c r="N12" s="31">
        <v>85</v>
      </c>
      <c r="O12" s="31">
        <v>1460</v>
      </c>
      <c r="P12" s="30"/>
      <c r="Q12" s="31">
        <v>1401.6</v>
      </c>
      <c r="R12" s="19">
        <f t="shared" si="0"/>
        <v>4.1666666666666734E-2</v>
      </c>
    </row>
    <row r="13" spans="1:20" ht="10.95" customHeight="1" x14ac:dyDescent="0.2">
      <c r="B13" s="10" t="s">
        <v>22</v>
      </c>
      <c r="C13" s="31">
        <v>68</v>
      </c>
      <c r="D13" s="31">
        <v>120</v>
      </c>
      <c r="E13" s="31">
        <v>18</v>
      </c>
      <c r="F13" s="31">
        <v>324</v>
      </c>
      <c r="G13" s="31">
        <v>630</v>
      </c>
      <c r="H13" s="31">
        <v>109</v>
      </c>
      <c r="I13" s="31">
        <v>0</v>
      </c>
      <c r="J13" s="31">
        <v>20</v>
      </c>
      <c r="K13" s="31">
        <v>10</v>
      </c>
      <c r="L13" s="31">
        <v>479.99</v>
      </c>
      <c r="M13" s="31">
        <v>185</v>
      </c>
      <c r="N13" s="31">
        <v>35</v>
      </c>
      <c r="O13" s="31">
        <v>1998.99</v>
      </c>
      <c r="P13" s="30"/>
      <c r="Q13" s="31">
        <v>1451.5</v>
      </c>
      <c r="R13" s="19">
        <f t="shared" si="0"/>
        <v>0.3771891147089218</v>
      </c>
    </row>
    <row r="14" spans="1:20" ht="10.95" customHeight="1" x14ac:dyDescent="0.2">
      <c r="B14" s="14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0"/>
      <c r="Q14" s="31">
        <v>-2580</v>
      </c>
    </row>
    <row r="15" spans="1:20" ht="10.95" customHeight="1" x14ac:dyDescent="0.2">
      <c r="A15" s="11" t="s">
        <v>23</v>
      </c>
      <c r="C15" s="32">
        <f t="shared" ref="C15:O15" si="1">SUM(C8:C13)</f>
        <v>3942.84</v>
      </c>
      <c r="D15" s="32">
        <f t="shared" si="1"/>
        <v>3466.04</v>
      </c>
      <c r="E15" s="32">
        <f t="shared" si="1"/>
        <v>2758.14</v>
      </c>
      <c r="F15" s="32">
        <f t="shared" si="1"/>
        <v>4973.6399999999994</v>
      </c>
      <c r="G15" s="32">
        <f t="shared" si="1"/>
        <v>5395.74</v>
      </c>
      <c r="H15" s="32">
        <f t="shared" si="1"/>
        <v>4611.6400000000003</v>
      </c>
      <c r="I15" s="32">
        <f t="shared" si="1"/>
        <v>4663.9399999999996</v>
      </c>
      <c r="J15" s="32">
        <f t="shared" si="1"/>
        <v>4336.09</v>
      </c>
      <c r="K15" s="32">
        <f t="shared" si="1"/>
        <v>4559.54</v>
      </c>
      <c r="L15" s="32">
        <f t="shared" si="1"/>
        <v>6191.94</v>
      </c>
      <c r="M15" s="32">
        <f t="shared" si="1"/>
        <v>5992.39</v>
      </c>
      <c r="N15" s="32">
        <f t="shared" si="1"/>
        <v>4746.51</v>
      </c>
      <c r="O15" s="32">
        <f t="shared" si="1"/>
        <v>55638.44999999999</v>
      </c>
      <c r="P15" s="30"/>
      <c r="Q15" s="32">
        <f>SUM(Q8:Q14)</f>
        <v>48596.399999999994</v>
      </c>
    </row>
    <row r="16" spans="1:20" ht="13.35" customHeight="1" x14ac:dyDescent="0.2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20" s="5" customFormat="1" ht="12.15" customHeight="1" x14ac:dyDescent="0.25">
      <c r="A17" s="6" t="s">
        <v>24</v>
      </c>
      <c r="B17" s="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3"/>
    </row>
    <row r="18" spans="1:20" ht="10.95" customHeight="1" x14ac:dyDescent="0.2">
      <c r="B18" s="9" t="s">
        <v>25</v>
      </c>
      <c r="C18" s="29">
        <v>1910</v>
      </c>
      <c r="D18" s="29">
        <v>391.12</v>
      </c>
      <c r="E18" s="29">
        <v>44.9</v>
      </c>
      <c r="F18" s="29">
        <v>1682.83</v>
      </c>
      <c r="G18" s="29">
        <v>1304.6400000000001</v>
      </c>
      <c r="H18" s="29">
        <v>972.23</v>
      </c>
      <c r="I18" s="29">
        <v>1592.39</v>
      </c>
      <c r="J18" s="29">
        <v>764.21</v>
      </c>
      <c r="K18" s="29">
        <v>1131.5999999999999</v>
      </c>
      <c r="L18" s="29">
        <v>1865.42</v>
      </c>
      <c r="M18" s="29">
        <v>2175.79</v>
      </c>
      <c r="N18" s="29">
        <v>1249.8499999999999</v>
      </c>
      <c r="O18" s="29">
        <v>15084.98</v>
      </c>
      <c r="P18" s="30"/>
      <c r="Q18" s="29">
        <v>11003.87</v>
      </c>
      <c r="S18" s="19">
        <f>(O9-O18)/O9</f>
        <v>0.40403392724581927</v>
      </c>
      <c r="T18" s="19">
        <f>(Q9-Q18)/Q9</f>
        <v>0.47083524286612172</v>
      </c>
    </row>
    <row r="19" spans="1:20" ht="10.95" customHeight="1" x14ac:dyDescent="0.2">
      <c r="B19" s="10" t="s">
        <v>26</v>
      </c>
      <c r="C19" s="31">
        <v>425.98</v>
      </c>
      <c r="D19" s="31">
        <v>5</v>
      </c>
      <c r="E19" s="31">
        <v>205.41</v>
      </c>
      <c r="F19" s="31">
        <v>399.79</v>
      </c>
      <c r="G19" s="31">
        <v>257.08</v>
      </c>
      <c r="H19" s="31">
        <v>662.78</v>
      </c>
      <c r="I19" s="31">
        <v>326.24</v>
      </c>
      <c r="J19" s="31">
        <v>910.96</v>
      </c>
      <c r="K19" s="31">
        <v>475.48</v>
      </c>
      <c r="L19" s="31">
        <v>919.38</v>
      </c>
      <c r="M19" s="31">
        <v>513.97</v>
      </c>
      <c r="N19" s="31">
        <v>752.1</v>
      </c>
      <c r="O19" s="31">
        <v>5854.17</v>
      </c>
      <c r="P19" s="30"/>
      <c r="Q19" s="31">
        <v>5315.98</v>
      </c>
      <c r="S19" s="19">
        <f t="shared" ref="S19:S23" si="2">(O10-O19)/O10</f>
        <v>0.32227557831807896</v>
      </c>
      <c r="T19" s="19">
        <f t="shared" ref="T19:T23" si="3">(Q10-Q19)/Q10</f>
        <v>0.37514340254269174</v>
      </c>
    </row>
    <row r="20" spans="1:20" ht="10.95" customHeight="1" x14ac:dyDescent="0.2">
      <c r="B20" s="10" t="s">
        <v>27</v>
      </c>
      <c r="C20" s="31">
        <v>-175.84</v>
      </c>
      <c r="D20" s="31">
        <v>0</v>
      </c>
      <c r="E20" s="31">
        <v>0</v>
      </c>
      <c r="F20" s="31">
        <v>-178.56</v>
      </c>
      <c r="G20" s="31">
        <v>606.53</v>
      </c>
      <c r="H20" s="31">
        <v>116.4</v>
      </c>
      <c r="I20" s="31">
        <v>0</v>
      </c>
      <c r="J20" s="31">
        <v>0</v>
      </c>
      <c r="K20" s="31">
        <v>182.4</v>
      </c>
      <c r="L20" s="31">
        <v>0</v>
      </c>
      <c r="M20" s="31">
        <v>0</v>
      </c>
      <c r="N20" s="31">
        <v>0</v>
      </c>
      <c r="O20" s="31">
        <v>550.92999999999995</v>
      </c>
      <c r="P20" s="30"/>
      <c r="Q20" s="31">
        <v>1107.5999999999999</v>
      </c>
      <c r="S20" s="19">
        <f t="shared" si="2"/>
        <v>0.21407988587731819</v>
      </c>
      <c r="T20" s="19">
        <f t="shared" si="3"/>
        <v>-1.1747081498803278E-2</v>
      </c>
    </row>
    <row r="21" spans="1:20" ht="10.95" customHeight="1" x14ac:dyDescent="0.2">
      <c r="B21" s="10" t="s">
        <v>28</v>
      </c>
      <c r="C21" s="31">
        <v>-259.39999999999998</v>
      </c>
      <c r="D21" s="31">
        <v>0</v>
      </c>
      <c r="E21" s="31">
        <v>-24</v>
      </c>
      <c r="F21" s="31">
        <v>62.84</v>
      </c>
      <c r="G21" s="31">
        <v>-5.8</v>
      </c>
      <c r="H21" s="31">
        <v>18</v>
      </c>
      <c r="I21" s="31">
        <v>818.4</v>
      </c>
      <c r="J21" s="31">
        <v>0</v>
      </c>
      <c r="K21" s="31">
        <v>0</v>
      </c>
      <c r="L21" s="31">
        <v>0</v>
      </c>
      <c r="M21" s="31">
        <v>0</v>
      </c>
      <c r="N21" s="31">
        <v>25.47</v>
      </c>
      <c r="O21" s="31">
        <v>635.51</v>
      </c>
      <c r="P21" s="30"/>
      <c r="Q21" s="31">
        <v>1276.9100000000001</v>
      </c>
      <c r="S21" s="19">
        <f t="shared" si="2"/>
        <v>0.56471917808219174</v>
      </c>
      <c r="T21" s="19">
        <f t="shared" si="3"/>
        <v>8.896261415525103E-2</v>
      </c>
    </row>
    <row r="22" spans="1:20" ht="10.95" customHeight="1" x14ac:dyDescent="0.2">
      <c r="B22" s="10" t="s">
        <v>29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  <c r="K22" s="31">
        <v>146</v>
      </c>
      <c r="L22" s="31">
        <v>416.45</v>
      </c>
      <c r="M22" s="31">
        <v>412.69</v>
      </c>
      <c r="N22" s="31">
        <v>100</v>
      </c>
      <c r="O22" s="31">
        <v>1875.14</v>
      </c>
      <c r="P22" s="30"/>
      <c r="Q22" s="31">
        <v>735.3</v>
      </c>
      <c r="S22" s="19">
        <f t="shared" si="2"/>
        <v>6.1956287925402281E-2</v>
      </c>
      <c r="T22" s="19">
        <f t="shared" si="3"/>
        <v>0.49342059937995181</v>
      </c>
    </row>
    <row r="23" spans="1:20" ht="10.95" customHeight="1" x14ac:dyDescent="0.2">
      <c r="B23" s="10" t="s">
        <v>30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100</v>
      </c>
      <c r="M23" s="31">
        <v>0</v>
      </c>
      <c r="N23" s="31">
        <v>71.94</v>
      </c>
      <c r="O23" s="31">
        <v>171.94</v>
      </c>
      <c r="P23" s="30"/>
      <c r="Q23" s="31">
        <v>294.68</v>
      </c>
      <c r="S23" s="19"/>
      <c r="T23" s="19"/>
    </row>
    <row r="24" spans="1:20" ht="10.95" customHeight="1" x14ac:dyDescent="0.2">
      <c r="A24" s="11" t="s">
        <v>31</v>
      </c>
      <c r="C24" s="32">
        <f t="shared" ref="C24:O24" si="4">SUM(C18:C23)</f>
        <v>2000.7399999999998</v>
      </c>
      <c r="D24" s="32">
        <f t="shared" si="4"/>
        <v>496.12</v>
      </c>
      <c r="E24" s="32">
        <f t="shared" si="4"/>
        <v>326.31</v>
      </c>
      <c r="F24" s="32">
        <f t="shared" si="4"/>
        <v>2066.8999999999996</v>
      </c>
      <c r="G24" s="32">
        <f t="shared" si="4"/>
        <v>2262.4499999999998</v>
      </c>
      <c r="H24" s="32">
        <f t="shared" si="4"/>
        <v>1869.41</v>
      </c>
      <c r="I24" s="32">
        <f t="shared" si="4"/>
        <v>2837.03</v>
      </c>
      <c r="J24" s="32">
        <f t="shared" si="4"/>
        <v>1775.17</v>
      </c>
      <c r="K24" s="32">
        <f t="shared" si="4"/>
        <v>1935.48</v>
      </c>
      <c r="L24" s="32">
        <f t="shared" si="4"/>
        <v>3301.25</v>
      </c>
      <c r="M24" s="32">
        <f t="shared" si="4"/>
        <v>3102.4500000000003</v>
      </c>
      <c r="N24" s="32">
        <f t="shared" si="4"/>
        <v>2199.36</v>
      </c>
      <c r="O24" s="32">
        <f t="shared" si="4"/>
        <v>24172.67</v>
      </c>
      <c r="P24" s="30"/>
      <c r="Q24" s="32">
        <f>SUM(Q18:Q23)</f>
        <v>19734.34</v>
      </c>
      <c r="S24" s="19"/>
      <c r="T24" s="19"/>
    </row>
    <row r="25" spans="1:20" ht="13.35" customHeight="1" x14ac:dyDescent="0.2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S25" s="19"/>
      <c r="T25" s="19"/>
    </row>
    <row r="26" spans="1:20" ht="10.95" customHeight="1" x14ac:dyDescent="0.2">
      <c r="B26" s="12" t="s">
        <v>32</v>
      </c>
      <c r="C26" s="35">
        <f t="shared" ref="C26:O26" si="5">(C15 - C24)</f>
        <v>1942.1000000000004</v>
      </c>
      <c r="D26" s="35">
        <f t="shared" si="5"/>
        <v>2969.92</v>
      </c>
      <c r="E26" s="35">
        <f t="shared" si="5"/>
        <v>2431.83</v>
      </c>
      <c r="F26" s="35">
        <f t="shared" si="5"/>
        <v>2906.74</v>
      </c>
      <c r="G26" s="35">
        <f t="shared" si="5"/>
        <v>3133.29</v>
      </c>
      <c r="H26" s="35">
        <f t="shared" si="5"/>
        <v>2742.2300000000005</v>
      </c>
      <c r="I26" s="35">
        <f t="shared" si="5"/>
        <v>1826.9099999999994</v>
      </c>
      <c r="J26" s="35">
        <f t="shared" si="5"/>
        <v>2560.92</v>
      </c>
      <c r="K26" s="35">
        <f t="shared" si="5"/>
        <v>2624.06</v>
      </c>
      <c r="L26" s="35">
        <f t="shared" si="5"/>
        <v>2890.6899999999996</v>
      </c>
      <c r="M26" s="35">
        <f t="shared" si="5"/>
        <v>2889.94</v>
      </c>
      <c r="N26" s="35">
        <f t="shared" si="5"/>
        <v>2547.15</v>
      </c>
      <c r="O26" s="35">
        <f t="shared" si="5"/>
        <v>31465.779999999992</v>
      </c>
      <c r="P26" s="30"/>
      <c r="Q26" s="35">
        <f>(Q15 - Q24)</f>
        <v>28862.059999999994</v>
      </c>
    </row>
    <row r="27" spans="1:20" ht="13.35" customHeight="1" x14ac:dyDescent="0.2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20" s="5" customFormat="1" ht="12.15" customHeight="1" x14ac:dyDescent="0.25">
      <c r="A28" s="6" t="s">
        <v>33</v>
      </c>
      <c r="B28" s="6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3"/>
    </row>
    <row r="29" spans="1:20" ht="10.95" customHeight="1" x14ac:dyDescent="0.2">
      <c r="A29" s="13"/>
      <c r="B29" s="13" t="s">
        <v>34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0"/>
      <c r="Q29" s="36"/>
    </row>
    <row r="30" spans="1:20" ht="10.95" customHeight="1" x14ac:dyDescent="0.2">
      <c r="B30" s="10" t="s">
        <v>35</v>
      </c>
      <c r="C30" s="31">
        <v>54.44</v>
      </c>
      <c r="D30" s="31">
        <v>0</v>
      </c>
      <c r="E30" s="31">
        <v>0</v>
      </c>
      <c r="F30" s="31">
        <v>52.76</v>
      </c>
      <c r="G30" s="31">
        <v>0</v>
      </c>
      <c r="H30" s="31">
        <v>0</v>
      </c>
      <c r="I30" s="31">
        <v>71.14</v>
      </c>
      <c r="J30" s="31">
        <v>0</v>
      </c>
      <c r="K30" s="31">
        <v>0</v>
      </c>
      <c r="L30" s="31">
        <v>85.91</v>
      </c>
      <c r="M30" s="31">
        <v>0</v>
      </c>
      <c r="N30" s="31">
        <v>0</v>
      </c>
      <c r="O30" s="31">
        <v>264.25</v>
      </c>
      <c r="P30" s="30"/>
      <c r="Q30" s="31">
        <v>339.82</v>
      </c>
    </row>
    <row r="31" spans="1:20" ht="10.95" customHeight="1" x14ac:dyDescent="0.2">
      <c r="B31" s="10" t="s">
        <v>36</v>
      </c>
      <c r="C31" s="31">
        <v>0</v>
      </c>
      <c r="D31" s="31">
        <v>0</v>
      </c>
      <c r="E31" s="31">
        <v>400</v>
      </c>
      <c r="F31" s="31">
        <v>0</v>
      </c>
      <c r="G31" s="31">
        <v>0</v>
      </c>
      <c r="H31" s="31">
        <v>24</v>
      </c>
      <c r="I31" s="31">
        <v>101.25</v>
      </c>
      <c r="J31" s="31">
        <v>25</v>
      </c>
      <c r="K31" s="31">
        <v>270</v>
      </c>
      <c r="L31" s="31">
        <v>1</v>
      </c>
      <c r="M31" s="31">
        <v>440</v>
      </c>
      <c r="N31" s="31">
        <v>1665</v>
      </c>
      <c r="O31" s="31">
        <v>2926.25</v>
      </c>
      <c r="P31" s="30"/>
      <c r="Q31" s="31">
        <v>3147.3</v>
      </c>
    </row>
    <row r="32" spans="1:20" ht="10.95" customHeight="1" x14ac:dyDescent="0.2">
      <c r="B32" s="11" t="s">
        <v>37</v>
      </c>
      <c r="C32" s="32">
        <f t="shared" ref="C32:O32" si="6">SUM(C30:C31)</f>
        <v>54.44</v>
      </c>
      <c r="D32" s="32">
        <f t="shared" si="6"/>
        <v>0</v>
      </c>
      <c r="E32" s="32">
        <f t="shared" si="6"/>
        <v>400</v>
      </c>
      <c r="F32" s="32">
        <f t="shared" si="6"/>
        <v>52.76</v>
      </c>
      <c r="G32" s="32">
        <f t="shared" si="6"/>
        <v>0</v>
      </c>
      <c r="H32" s="32">
        <f t="shared" si="6"/>
        <v>24</v>
      </c>
      <c r="I32" s="32">
        <f t="shared" si="6"/>
        <v>172.39</v>
      </c>
      <c r="J32" s="32">
        <f t="shared" si="6"/>
        <v>25</v>
      </c>
      <c r="K32" s="32">
        <f t="shared" si="6"/>
        <v>270</v>
      </c>
      <c r="L32" s="32">
        <f t="shared" si="6"/>
        <v>86.91</v>
      </c>
      <c r="M32" s="32">
        <f t="shared" si="6"/>
        <v>440</v>
      </c>
      <c r="N32" s="32">
        <f t="shared" si="6"/>
        <v>1665</v>
      </c>
      <c r="O32" s="32">
        <f t="shared" si="6"/>
        <v>3190.5</v>
      </c>
      <c r="P32" s="30"/>
      <c r="Q32" s="32">
        <f>SUM(Q30:Q31)</f>
        <v>3487.1200000000003</v>
      </c>
    </row>
    <row r="33" spans="1:17" ht="10.95" customHeight="1" x14ac:dyDescent="0.2">
      <c r="B33" s="10" t="s">
        <v>38</v>
      </c>
      <c r="C33" s="31">
        <v>-75</v>
      </c>
      <c r="D33" s="31">
        <v>-75</v>
      </c>
      <c r="E33" s="31">
        <v>-75</v>
      </c>
      <c r="F33" s="31">
        <v>-75</v>
      </c>
      <c r="G33" s="31">
        <v>-75</v>
      </c>
      <c r="H33" s="31">
        <v>-75</v>
      </c>
      <c r="I33" s="31">
        <v>-125</v>
      </c>
      <c r="J33" s="31">
        <v>-75</v>
      </c>
      <c r="K33" s="31">
        <v>10</v>
      </c>
      <c r="L33" s="31">
        <v>0</v>
      </c>
      <c r="M33" s="31">
        <v>0</v>
      </c>
      <c r="N33" s="31">
        <v>-110</v>
      </c>
      <c r="O33" s="31">
        <v>-750</v>
      </c>
      <c r="P33" s="30"/>
      <c r="Q33" s="31">
        <v>-1755.49</v>
      </c>
    </row>
    <row r="34" spans="1:17" ht="10.95" customHeight="1" x14ac:dyDescent="0.2">
      <c r="A34" s="11" t="s">
        <v>39</v>
      </c>
      <c r="C34" s="32">
        <f t="shared" ref="C34:O34" si="7">(C33 + C32)</f>
        <v>-20.560000000000002</v>
      </c>
      <c r="D34" s="32">
        <f t="shared" si="7"/>
        <v>-75</v>
      </c>
      <c r="E34" s="32">
        <f t="shared" si="7"/>
        <v>325</v>
      </c>
      <c r="F34" s="32">
        <f t="shared" si="7"/>
        <v>-22.240000000000002</v>
      </c>
      <c r="G34" s="32">
        <f t="shared" si="7"/>
        <v>-75</v>
      </c>
      <c r="H34" s="32">
        <f t="shared" si="7"/>
        <v>-51</v>
      </c>
      <c r="I34" s="32">
        <f t="shared" si="7"/>
        <v>47.389999999999986</v>
      </c>
      <c r="J34" s="32">
        <f t="shared" si="7"/>
        <v>-50</v>
      </c>
      <c r="K34" s="32">
        <f t="shared" si="7"/>
        <v>280</v>
      </c>
      <c r="L34" s="32">
        <f t="shared" si="7"/>
        <v>86.91</v>
      </c>
      <c r="M34" s="32">
        <f t="shared" si="7"/>
        <v>440</v>
      </c>
      <c r="N34" s="32">
        <f t="shared" si="7"/>
        <v>1555</v>
      </c>
      <c r="O34" s="32">
        <f t="shared" si="7"/>
        <v>2440.5</v>
      </c>
      <c r="P34" s="30"/>
      <c r="Q34" s="32">
        <f>(Q33 + Q32)</f>
        <v>1731.6300000000003</v>
      </c>
    </row>
    <row r="35" spans="1:17" ht="13.35" customHeight="1" x14ac:dyDescent="0.2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s="5" customFormat="1" ht="12.15" customHeight="1" x14ac:dyDescent="0.25">
      <c r="A36" s="6" t="s">
        <v>40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  <c r="Q36" s="33"/>
    </row>
    <row r="37" spans="1:17" ht="10.95" customHeight="1" x14ac:dyDescent="0.2">
      <c r="A37" s="13"/>
      <c r="B37" s="13" t="s">
        <v>41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0"/>
      <c r="Q37" s="36"/>
    </row>
    <row r="38" spans="1:17" ht="10.95" customHeight="1" x14ac:dyDescent="0.2">
      <c r="B38" s="10" t="s">
        <v>42</v>
      </c>
      <c r="C38" s="31">
        <v>833.33</v>
      </c>
      <c r="D38" s="31">
        <v>833.33</v>
      </c>
      <c r="E38" s="31">
        <v>833.33</v>
      </c>
      <c r="F38" s="31">
        <v>833.33</v>
      </c>
      <c r="G38" s="31">
        <v>833.33</v>
      </c>
      <c r="H38" s="31">
        <v>833.33</v>
      </c>
      <c r="I38" s="31">
        <v>833.33</v>
      </c>
      <c r="J38" s="31">
        <v>833.33</v>
      </c>
      <c r="K38" s="31">
        <v>833.33</v>
      </c>
      <c r="L38" s="31">
        <v>833.33</v>
      </c>
      <c r="M38" s="31">
        <v>833.33</v>
      </c>
      <c r="N38" s="31">
        <v>833.33</v>
      </c>
      <c r="O38" s="31">
        <v>9999.9599999999991</v>
      </c>
      <c r="P38" s="30"/>
      <c r="Q38" s="31">
        <v>10000</v>
      </c>
    </row>
    <row r="39" spans="1:17" ht="10.95" customHeight="1" x14ac:dyDescent="0.2">
      <c r="B39" s="10" t="s">
        <v>43</v>
      </c>
      <c r="C39" s="31">
        <v>301.92</v>
      </c>
      <c r="D39" s="31">
        <v>222.54</v>
      </c>
      <c r="E39" s="31">
        <v>237.77</v>
      </c>
      <c r="F39" s="31">
        <v>216.62</v>
      </c>
      <c r="G39" s="31">
        <v>192.95</v>
      </c>
      <c r="H39" s="31">
        <v>199.88</v>
      </c>
      <c r="I39" s="31">
        <v>158.74</v>
      </c>
      <c r="J39" s="31">
        <v>262.83</v>
      </c>
      <c r="K39" s="31">
        <v>112.46</v>
      </c>
      <c r="L39" s="31">
        <v>24.66</v>
      </c>
      <c r="M39" s="31">
        <v>305.45999999999998</v>
      </c>
      <c r="N39" s="31">
        <v>54.45</v>
      </c>
      <c r="O39" s="31">
        <v>2290.2800000000002</v>
      </c>
      <c r="P39" s="30"/>
      <c r="Q39" s="31">
        <v>2032.86</v>
      </c>
    </row>
    <row r="40" spans="1:17" ht="10.95" customHeight="1" x14ac:dyDescent="0.2">
      <c r="B40" s="10" t="s">
        <v>44</v>
      </c>
      <c r="C40" s="31">
        <v>59.02</v>
      </c>
      <c r="D40" s="31">
        <v>0</v>
      </c>
      <c r="E40" s="31">
        <v>0</v>
      </c>
      <c r="F40" s="31">
        <v>0</v>
      </c>
      <c r="G40" s="31">
        <v>0</v>
      </c>
      <c r="H40" s="31">
        <v>105.61</v>
      </c>
      <c r="I40" s="31">
        <v>144.47</v>
      </c>
      <c r="J40" s="31">
        <v>38.42</v>
      </c>
      <c r="K40" s="31">
        <v>127.9</v>
      </c>
      <c r="L40" s="31">
        <v>77.2</v>
      </c>
      <c r="M40" s="31">
        <v>68.41</v>
      </c>
      <c r="N40" s="31">
        <v>16.420000000000002</v>
      </c>
      <c r="O40" s="31">
        <v>637.45000000000005</v>
      </c>
      <c r="P40" s="30"/>
      <c r="Q40" s="31">
        <v>743.45</v>
      </c>
    </row>
    <row r="41" spans="1:17" ht="10.95" customHeight="1" x14ac:dyDescent="0.2">
      <c r="B41" s="10" t="s">
        <v>45</v>
      </c>
      <c r="C41" s="31">
        <v>-208.91</v>
      </c>
      <c r="D41" s="31">
        <v>40</v>
      </c>
      <c r="E41" s="31">
        <v>290.81</v>
      </c>
      <c r="F41" s="31">
        <v>40</v>
      </c>
      <c r="G41" s="31">
        <v>190</v>
      </c>
      <c r="H41" s="31">
        <v>0</v>
      </c>
      <c r="I41" s="31">
        <v>0</v>
      </c>
      <c r="J41" s="31">
        <v>0</v>
      </c>
      <c r="K41" s="31">
        <v>255.86</v>
      </c>
      <c r="L41" s="31">
        <v>0</v>
      </c>
      <c r="M41" s="31">
        <v>0</v>
      </c>
      <c r="N41" s="31">
        <v>-45</v>
      </c>
      <c r="O41" s="31">
        <v>562.76</v>
      </c>
      <c r="P41" s="30"/>
      <c r="Q41" s="31">
        <v>459.06</v>
      </c>
    </row>
    <row r="42" spans="1:17" ht="10.95" customHeight="1" x14ac:dyDescent="0.2">
      <c r="B42" s="10" t="s">
        <v>46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352.73</v>
      </c>
      <c r="J42" s="31">
        <v>0</v>
      </c>
      <c r="K42" s="31">
        <v>144.97</v>
      </c>
      <c r="L42" s="31">
        <v>81.34</v>
      </c>
      <c r="M42" s="31">
        <v>0</v>
      </c>
      <c r="N42" s="31">
        <v>16.989999999999998</v>
      </c>
      <c r="O42" s="31">
        <v>596.03</v>
      </c>
      <c r="P42" s="30"/>
      <c r="Q42" s="31">
        <v>0</v>
      </c>
    </row>
    <row r="43" spans="1:17" ht="10.95" customHeight="1" x14ac:dyDescent="0.2">
      <c r="B43" s="10" t="s">
        <v>47</v>
      </c>
      <c r="C43" s="31">
        <v>27.45</v>
      </c>
      <c r="D43" s="31">
        <v>207.45</v>
      </c>
      <c r="E43" s="31">
        <v>27.45</v>
      </c>
      <c r="F43" s="31">
        <v>27.45</v>
      </c>
      <c r="G43" s="31">
        <v>22.25</v>
      </c>
      <c r="H43" s="31">
        <v>74.5</v>
      </c>
      <c r="I43" s="31">
        <v>27.5</v>
      </c>
      <c r="J43" s="31">
        <v>27.5</v>
      </c>
      <c r="K43" s="31">
        <v>27.5</v>
      </c>
      <c r="L43" s="31">
        <v>27.5</v>
      </c>
      <c r="M43" s="31">
        <v>27.5</v>
      </c>
      <c r="N43" s="31">
        <v>15</v>
      </c>
      <c r="O43" s="31">
        <v>539.04999999999995</v>
      </c>
      <c r="P43" s="30"/>
      <c r="Q43" s="31">
        <v>0</v>
      </c>
    </row>
    <row r="44" spans="1:17" ht="10.95" customHeight="1" x14ac:dyDescent="0.2">
      <c r="B44" s="10" t="s">
        <v>48</v>
      </c>
      <c r="C44" s="31">
        <v>128.59</v>
      </c>
      <c r="D44" s="31">
        <v>128.59</v>
      </c>
      <c r="E44" s="31">
        <v>128.59</v>
      </c>
      <c r="F44" s="31">
        <v>128.59</v>
      </c>
      <c r="G44" s="31">
        <v>128.59</v>
      </c>
      <c r="H44" s="31">
        <v>128.59</v>
      </c>
      <c r="I44" s="31">
        <v>128.59</v>
      </c>
      <c r="J44" s="31">
        <v>128.59</v>
      </c>
      <c r="K44" s="31">
        <v>123.4</v>
      </c>
      <c r="L44" s="31">
        <v>123.4</v>
      </c>
      <c r="M44" s="31">
        <v>123.4</v>
      </c>
      <c r="N44" s="31">
        <v>123.4</v>
      </c>
      <c r="O44" s="31">
        <v>1522.32</v>
      </c>
      <c r="P44" s="30"/>
      <c r="Q44" s="31">
        <v>1551.73</v>
      </c>
    </row>
    <row r="45" spans="1:17" ht="10.95" customHeight="1" x14ac:dyDescent="0.2">
      <c r="B45" s="10" t="s">
        <v>49</v>
      </c>
      <c r="C45" s="31">
        <v>99.98</v>
      </c>
      <c r="D45" s="31">
        <v>0</v>
      </c>
      <c r="E45" s="31">
        <v>0</v>
      </c>
      <c r="F45" s="31">
        <v>0</v>
      </c>
      <c r="G45" s="31">
        <v>0</v>
      </c>
      <c r="H45" s="31">
        <v>96.11</v>
      </c>
      <c r="I45" s="31">
        <v>127.55</v>
      </c>
      <c r="J45" s="31">
        <v>0</v>
      </c>
      <c r="K45" s="31">
        <v>26.6</v>
      </c>
      <c r="L45" s="31">
        <v>0</v>
      </c>
      <c r="M45" s="31">
        <v>51.05</v>
      </c>
      <c r="N45" s="31">
        <v>0</v>
      </c>
      <c r="O45" s="31">
        <v>401.29</v>
      </c>
      <c r="P45" s="30"/>
      <c r="Q45" s="31">
        <v>1097.75</v>
      </c>
    </row>
    <row r="46" spans="1:17" ht="10.95" customHeight="1" x14ac:dyDescent="0.2">
      <c r="B46" s="10" t="s">
        <v>50</v>
      </c>
      <c r="C46" s="31">
        <v>0</v>
      </c>
      <c r="D46" s="31">
        <v>0</v>
      </c>
      <c r="E46" s="31">
        <v>0</v>
      </c>
      <c r="F46" s="31">
        <v>50</v>
      </c>
      <c r="G46" s="31">
        <v>0</v>
      </c>
      <c r="H46" s="31">
        <v>8.85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58.85</v>
      </c>
      <c r="P46" s="30"/>
      <c r="Q46" s="31">
        <v>0</v>
      </c>
    </row>
    <row r="47" spans="1:17" ht="10.95" customHeight="1" x14ac:dyDescent="0.2">
      <c r="B47" s="10" t="s">
        <v>51</v>
      </c>
      <c r="C47" s="31">
        <v>233.37</v>
      </c>
      <c r="D47" s="31">
        <v>213.39</v>
      </c>
      <c r="E47" s="31">
        <v>253.39</v>
      </c>
      <c r="F47" s="31">
        <v>277.44</v>
      </c>
      <c r="G47" s="31">
        <v>310.5</v>
      </c>
      <c r="H47" s="31">
        <v>280.95</v>
      </c>
      <c r="I47" s="31">
        <v>76.150000000000006</v>
      </c>
      <c r="J47" s="31">
        <v>565.1</v>
      </c>
      <c r="K47" s="31">
        <v>278.72000000000003</v>
      </c>
      <c r="L47" s="31">
        <v>208.59</v>
      </c>
      <c r="M47" s="31">
        <v>181.6</v>
      </c>
      <c r="N47" s="31">
        <v>249.14</v>
      </c>
      <c r="O47" s="31">
        <v>3128.34</v>
      </c>
      <c r="P47" s="30"/>
      <c r="Q47" s="31">
        <v>3017.74</v>
      </c>
    </row>
    <row r="48" spans="1:17" ht="10.95" customHeight="1" x14ac:dyDescent="0.2">
      <c r="B48" s="11" t="s">
        <v>52</v>
      </c>
      <c r="C48" s="32">
        <f t="shared" ref="C48:O48" si="8">SUM(C38:C47)</f>
        <v>1474.75</v>
      </c>
      <c r="D48" s="32">
        <f t="shared" si="8"/>
        <v>1645.3000000000002</v>
      </c>
      <c r="E48" s="32">
        <f t="shared" si="8"/>
        <v>1771.3400000000001</v>
      </c>
      <c r="F48" s="32">
        <f t="shared" si="8"/>
        <v>1573.43</v>
      </c>
      <c r="G48" s="32">
        <f t="shared" si="8"/>
        <v>1677.62</v>
      </c>
      <c r="H48" s="32">
        <f t="shared" si="8"/>
        <v>1727.8199999999997</v>
      </c>
      <c r="I48" s="32">
        <f t="shared" si="8"/>
        <v>1849.06</v>
      </c>
      <c r="J48" s="32">
        <f t="shared" si="8"/>
        <v>1855.77</v>
      </c>
      <c r="K48" s="32">
        <f t="shared" si="8"/>
        <v>1930.7400000000002</v>
      </c>
      <c r="L48" s="32">
        <f t="shared" si="8"/>
        <v>1376.0200000000002</v>
      </c>
      <c r="M48" s="32">
        <f t="shared" si="8"/>
        <v>1590.75</v>
      </c>
      <c r="N48" s="32">
        <f t="shared" si="8"/>
        <v>1263.73</v>
      </c>
      <c r="O48" s="32">
        <f t="shared" si="8"/>
        <v>19736.329999999998</v>
      </c>
      <c r="P48" s="30"/>
      <c r="Q48" s="32">
        <f>SUM(Q38:Q47)</f>
        <v>18902.59</v>
      </c>
    </row>
    <row r="49" spans="1:17" ht="10.95" customHeight="1" x14ac:dyDescent="0.2">
      <c r="A49" s="11" t="s">
        <v>53</v>
      </c>
      <c r="C49" s="32">
        <f t="shared" ref="C49:O49" si="9">(0 + C48)</f>
        <v>1474.75</v>
      </c>
      <c r="D49" s="32">
        <f t="shared" si="9"/>
        <v>1645.3000000000002</v>
      </c>
      <c r="E49" s="32">
        <f t="shared" si="9"/>
        <v>1771.3400000000001</v>
      </c>
      <c r="F49" s="32">
        <f t="shared" si="9"/>
        <v>1573.43</v>
      </c>
      <c r="G49" s="32">
        <f t="shared" si="9"/>
        <v>1677.62</v>
      </c>
      <c r="H49" s="32">
        <f t="shared" si="9"/>
        <v>1727.8199999999997</v>
      </c>
      <c r="I49" s="32">
        <f t="shared" si="9"/>
        <v>1849.06</v>
      </c>
      <c r="J49" s="32">
        <f t="shared" si="9"/>
        <v>1855.77</v>
      </c>
      <c r="K49" s="32">
        <f t="shared" si="9"/>
        <v>1930.7400000000002</v>
      </c>
      <c r="L49" s="32">
        <f t="shared" si="9"/>
        <v>1376.0200000000002</v>
      </c>
      <c r="M49" s="32">
        <f t="shared" si="9"/>
        <v>1590.75</v>
      </c>
      <c r="N49" s="32">
        <f t="shared" si="9"/>
        <v>1263.73</v>
      </c>
      <c r="O49" s="32">
        <f t="shared" si="9"/>
        <v>19736.329999999998</v>
      </c>
      <c r="P49" s="30"/>
      <c r="Q49" s="32">
        <f>(0 + Q48)</f>
        <v>18902.59</v>
      </c>
    </row>
    <row r="50" spans="1:17" ht="13.35" customHeight="1" x14ac:dyDescent="0.2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1:17" s="5" customFormat="1" ht="12.15" customHeight="1" x14ac:dyDescent="0.25">
      <c r="A51" s="6" t="s">
        <v>54</v>
      </c>
      <c r="B51" s="6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4"/>
      <c r="Q51" s="33"/>
    </row>
    <row r="52" spans="1:17" ht="10.95" customHeight="1" x14ac:dyDescent="0.2">
      <c r="B52" s="9" t="s">
        <v>55</v>
      </c>
      <c r="C52" s="29">
        <v>126.07</v>
      </c>
      <c r="D52" s="29">
        <v>187.18</v>
      </c>
      <c r="E52" s="29">
        <v>297.52</v>
      </c>
      <c r="F52" s="29">
        <v>193.02</v>
      </c>
      <c r="G52" s="29">
        <v>2.5</v>
      </c>
      <c r="H52" s="29">
        <v>281.52</v>
      </c>
      <c r="I52" s="29">
        <v>326.13</v>
      </c>
      <c r="J52" s="29">
        <v>0</v>
      </c>
      <c r="K52" s="29">
        <v>-25.63</v>
      </c>
      <c r="L52" s="29">
        <v>25.09</v>
      </c>
      <c r="M52" s="29">
        <v>298.33999999999997</v>
      </c>
      <c r="N52" s="29">
        <v>69.209999999999994</v>
      </c>
      <c r="O52" s="29">
        <v>1780.95</v>
      </c>
      <c r="P52" s="30"/>
      <c r="Q52" s="29">
        <v>221.75</v>
      </c>
    </row>
    <row r="53" spans="1:17" ht="10.95" customHeight="1" x14ac:dyDescent="0.2">
      <c r="B53" s="10" t="s">
        <v>56</v>
      </c>
      <c r="C53" s="31">
        <v>20.84</v>
      </c>
      <c r="D53" s="31">
        <v>20.84</v>
      </c>
      <c r="E53" s="31">
        <v>20.84</v>
      </c>
      <c r="F53" s="31">
        <v>20.84</v>
      </c>
      <c r="G53" s="31">
        <v>20.84</v>
      </c>
      <c r="H53" s="31">
        <v>20.84</v>
      </c>
      <c r="I53" s="31">
        <v>20.84</v>
      </c>
      <c r="J53" s="31">
        <v>20.84</v>
      </c>
      <c r="K53" s="31">
        <v>20.84</v>
      </c>
      <c r="L53" s="31">
        <v>20.84</v>
      </c>
      <c r="M53" s="31">
        <v>20.84</v>
      </c>
      <c r="N53" s="31">
        <v>0</v>
      </c>
      <c r="O53" s="31">
        <v>229.24</v>
      </c>
      <c r="P53" s="30"/>
      <c r="Q53" s="31">
        <v>250.79</v>
      </c>
    </row>
    <row r="54" spans="1:17" ht="10.95" customHeight="1" x14ac:dyDescent="0.2">
      <c r="B54" s="10" t="s">
        <v>57</v>
      </c>
      <c r="C54" s="31">
        <v>28.43</v>
      </c>
      <c r="D54" s="31">
        <v>36</v>
      </c>
      <c r="E54" s="31">
        <v>0</v>
      </c>
      <c r="F54" s="31">
        <v>95.99</v>
      </c>
      <c r="G54" s="31">
        <v>0</v>
      </c>
      <c r="H54" s="31">
        <v>0</v>
      </c>
      <c r="I54" s="31">
        <v>39.58</v>
      </c>
      <c r="J54" s="31">
        <v>64.45</v>
      </c>
      <c r="K54" s="31">
        <v>0</v>
      </c>
      <c r="L54" s="31">
        <v>0</v>
      </c>
      <c r="M54" s="31">
        <v>48.99</v>
      </c>
      <c r="N54" s="31">
        <v>0</v>
      </c>
      <c r="O54" s="31">
        <v>313.44</v>
      </c>
      <c r="P54" s="30"/>
      <c r="Q54" s="31">
        <v>472.31</v>
      </c>
    </row>
    <row r="55" spans="1:17" ht="10.95" customHeight="1" x14ac:dyDescent="0.2">
      <c r="B55" s="10" t="s">
        <v>58</v>
      </c>
      <c r="C55" s="31">
        <v>75.540000000000006</v>
      </c>
      <c r="D55" s="31">
        <v>43.14</v>
      </c>
      <c r="E55" s="31">
        <v>43.14</v>
      </c>
      <c r="F55" s="31">
        <v>43.14</v>
      </c>
      <c r="G55" s="31">
        <v>43.14</v>
      </c>
      <c r="H55" s="31">
        <v>20.9</v>
      </c>
      <c r="I55" s="31">
        <v>72.650000000000006</v>
      </c>
      <c r="J55" s="31">
        <v>54.03</v>
      </c>
      <c r="K55" s="31">
        <v>74</v>
      </c>
      <c r="L55" s="31">
        <v>71.87</v>
      </c>
      <c r="M55" s="31">
        <v>60.8</v>
      </c>
      <c r="N55" s="31">
        <v>60.8</v>
      </c>
      <c r="O55" s="31">
        <v>663.15</v>
      </c>
      <c r="P55" s="30"/>
      <c r="Q55" s="31">
        <v>697.8</v>
      </c>
    </row>
    <row r="56" spans="1:17" ht="10.95" customHeight="1" x14ac:dyDescent="0.2">
      <c r="B56" s="10" t="s">
        <v>59</v>
      </c>
      <c r="C56" s="31">
        <v>78.38</v>
      </c>
      <c r="D56" s="31">
        <v>109.85</v>
      </c>
      <c r="E56" s="31">
        <v>73.400000000000006</v>
      </c>
      <c r="F56" s="31">
        <v>116.68</v>
      </c>
      <c r="G56" s="31">
        <v>229.92</v>
      </c>
      <c r="H56" s="31">
        <v>106.52</v>
      </c>
      <c r="I56" s="31">
        <v>166.42</v>
      </c>
      <c r="J56" s="31">
        <v>119.75</v>
      </c>
      <c r="K56" s="31">
        <v>103.16</v>
      </c>
      <c r="L56" s="31">
        <v>74.34</v>
      </c>
      <c r="M56" s="31">
        <v>209.79</v>
      </c>
      <c r="N56" s="31">
        <v>72.849999999999994</v>
      </c>
      <c r="O56" s="31">
        <v>1461.06</v>
      </c>
      <c r="P56" s="30"/>
      <c r="Q56" s="31">
        <v>931.33</v>
      </c>
    </row>
    <row r="57" spans="1:17" ht="10.95" customHeight="1" x14ac:dyDescent="0.2">
      <c r="B57" s="10" t="s">
        <v>60</v>
      </c>
      <c r="C57" s="31">
        <v>0</v>
      </c>
      <c r="D57" s="31">
        <v>0</v>
      </c>
      <c r="E57" s="31">
        <v>30</v>
      </c>
      <c r="F57" s="31">
        <v>-728.4</v>
      </c>
      <c r="G57" s="31">
        <v>150</v>
      </c>
      <c r="H57" s="31">
        <v>150</v>
      </c>
      <c r="I57" s="31">
        <v>150</v>
      </c>
      <c r="J57" s="31">
        <v>150</v>
      </c>
      <c r="K57" s="31">
        <v>-150</v>
      </c>
      <c r="L57" s="31">
        <v>150</v>
      </c>
      <c r="M57" s="31">
        <v>190</v>
      </c>
      <c r="N57" s="31">
        <v>247</v>
      </c>
      <c r="O57" s="31">
        <v>338.6</v>
      </c>
      <c r="P57" s="30"/>
      <c r="Q57" s="31">
        <v>1513</v>
      </c>
    </row>
    <row r="58" spans="1:17" ht="10.95" customHeight="1" x14ac:dyDescent="0.2">
      <c r="B58" s="10" t="s">
        <v>61</v>
      </c>
      <c r="C58" s="31">
        <v>47.96</v>
      </c>
      <c r="D58" s="31">
        <v>38.67</v>
      </c>
      <c r="E58" s="31">
        <v>32.9</v>
      </c>
      <c r="F58" s="31">
        <v>44.03</v>
      </c>
      <c r="G58" s="31">
        <v>66.48</v>
      </c>
      <c r="H58" s="31">
        <v>65.260000000000005</v>
      </c>
      <c r="I58" s="31">
        <v>55.28</v>
      </c>
      <c r="J58" s="31">
        <v>48.5</v>
      </c>
      <c r="K58" s="31">
        <v>57.9</v>
      </c>
      <c r="L58" s="31">
        <v>53.07</v>
      </c>
      <c r="M58" s="31">
        <v>65.83</v>
      </c>
      <c r="N58" s="31">
        <v>48.64</v>
      </c>
      <c r="O58" s="31">
        <v>624.52</v>
      </c>
      <c r="P58" s="30"/>
      <c r="Q58" s="31">
        <v>548.28</v>
      </c>
    </row>
    <row r="59" spans="1:17" ht="10.95" customHeight="1" x14ac:dyDescent="0.2">
      <c r="B59" s="10" t="s">
        <v>62</v>
      </c>
      <c r="C59" s="31">
        <v>46.66</v>
      </c>
      <c r="D59" s="31">
        <v>46.66</v>
      </c>
      <c r="E59" s="31">
        <v>46.66</v>
      </c>
      <c r="F59" s="31">
        <v>46.66</v>
      </c>
      <c r="G59" s="31">
        <v>46.66</v>
      </c>
      <c r="H59" s="31">
        <v>72.489999999999995</v>
      </c>
      <c r="I59" s="31">
        <v>65.819999999999993</v>
      </c>
      <c r="J59" s="31">
        <v>62.81</v>
      </c>
      <c r="K59" s="31">
        <v>52.81</v>
      </c>
      <c r="L59" s="31">
        <v>52.81</v>
      </c>
      <c r="M59" s="31">
        <v>52.81</v>
      </c>
      <c r="N59" s="31">
        <v>52.81</v>
      </c>
      <c r="O59" s="31">
        <v>645.66</v>
      </c>
      <c r="P59" s="30"/>
      <c r="Q59" s="31">
        <v>1119.01</v>
      </c>
    </row>
    <row r="60" spans="1:17" ht="10.95" customHeight="1" x14ac:dyDescent="0.2">
      <c r="B60" s="16" t="s">
        <v>72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0"/>
      <c r="Q60" s="31">
        <v>528.16999999999996</v>
      </c>
    </row>
    <row r="61" spans="1:17" ht="10.95" customHeight="1" x14ac:dyDescent="0.2">
      <c r="B61" s="10" t="s">
        <v>63</v>
      </c>
      <c r="C61" s="31">
        <v>23.56</v>
      </c>
      <c r="D61" s="31">
        <v>0</v>
      </c>
      <c r="E61" s="31">
        <v>0</v>
      </c>
      <c r="F61" s="31">
        <v>69</v>
      </c>
      <c r="G61" s="31">
        <v>2.75</v>
      </c>
      <c r="H61" s="31">
        <v>8</v>
      </c>
      <c r="I61" s="31">
        <v>0</v>
      </c>
      <c r="J61" s="31">
        <v>88.75</v>
      </c>
      <c r="K61" s="31">
        <v>0</v>
      </c>
      <c r="L61" s="31">
        <v>0</v>
      </c>
      <c r="M61" s="31">
        <v>0</v>
      </c>
      <c r="N61" s="31">
        <v>0</v>
      </c>
      <c r="O61" s="31">
        <v>192.06</v>
      </c>
      <c r="P61" s="30"/>
      <c r="Q61" s="31">
        <v>160.88999999999999</v>
      </c>
    </row>
    <row r="62" spans="1:17" ht="10.95" customHeight="1" x14ac:dyDescent="0.2">
      <c r="B62" s="10" t="s">
        <v>64</v>
      </c>
      <c r="C62" s="31">
        <v>-124.45</v>
      </c>
      <c r="D62" s="31">
        <v>400</v>
      </c>
      <c r="E62" s="31">
        <v>400</v>
      </c>
      <c r="F62" s="31">
        <v>400</v>
      </c>
      <c r="G62" s="31">
        <v>400</v>
      </c>
      <c r="H62" s="31">
        <v>400</v>
      </c>
      <c r="I62" s="31">
        <v>300</v>
      </c>
      <c r="J62" s="31">
        <v>200</v>
      </c>
      <c r="K62" s="31">
        <v>200</v>
      </c>
      <c r="L62" s="31">
        <v>200</v>
      </c>
      <c r="M62" s="31">
        <v>200</v>
      </c>
      <c r="N62" s="31">
        <v>200</v>
      </c>
      <c r="O62" s="31">
        <v>3175.55</v>
      </c>
      <c r="P62" s="30"/>
      <c r="Q62" s="31">
        <v>3356.27</v>
      </c>
    </row>
    <row r="63" spans="1:17" ht="10.95" customHeight="1" x14ac:dyDescent="0.2">
      <c r="B63" s="16" t="s">
        <v>73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0"/>
      <c r="Q63" s="31">
        <v>90</v>
      </c>
    </row>
    <row r="64" spans="1:17" ht="10.95" customHeight="1" x14ac:dyDescent="0.2">
      <c r="B64" s="10" t="s">
        <v>65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490</v>
      </c>
      <c r="N64" s="31">
        <v>258.75</v>
      </c>
      <c r="O64" s="31">
        <v>748.75</v>
      </c>
      <c r="P64" s="30"/>
      <c r="Q64" s="31">
        <v>4573</v>
      </c>
    </row>
    <row r="65" spans="1:17" ht="10.95" customHeight="1" x14ac:dyDescent="0.2">
      <c r="B65" s="10" t="s">
        <v>66</v>
      </c>
      <c r="C65" s="31">
        <v>122.87</v>
      </c>
      <c r="D65" s="31">
        <v>122.87</v>
      </c>
      <c r="E65" s="31">
        <v>122.87</v>
      </c>
      <c r="F65" s="31">
        <v>122.87</v>
      </c>
      <c r="G65" s="31">
        <v>129.15</v>
      </c>
      <c r="H65" s="31">
        <v>122.87</v>
      </c>
      <c r="I65" s="31">
        <v>122.87</v>
      </c>
      <c r="J65" s="31">
        <v>122.87</v>
      </c>
      <c r="K65" s="31">
        <v>122.87</v>
      </c>
      <c r="L65" s="31">
        <v>122.87</v>
      </c>
      <c r="M65" s="31">
        <v>122.87</v>
      </c>
      <c r="N65" s="31">
        <v>84.32</v>
      </c>
      <c r="O65" s="31">
        <v>1442.17</v>
      </c>
      <c r="P65" s="30"/>
      <c r="Q65" s="31">
        <v>1298.53</v>
      </c>
    </row>
    <row r="66" spans="1:17" ht="10.95" customHeight="1" x14ac:dyDescent="0.2">
      <c r="B66" s="17" t="s">
        <v>74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0"/>
      <c r="Q66" s="29">
        <v>1181.95</v>
      </c>
    </row>
    <row r="67" spans="1:17" ht="10.95" customHeight="1" x14ac:dyDescent="0.2">
      <c r="B67" s="14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0"/>
      <c r="Q67" s="31"/>
    </row>
    <row r="68" spans="1:17" ht="10.95" customHeight="1" x14ac:dyDescent="0.2">
      <c r="B68" s="14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0"/>
      <c r="Q68" s="31"/>
    </row>
    <row r="69" spans="1:17" ht="10.95" customHeight="1" x14ac:dyDescent="0.2">
      <c r="A69" s="11" t="s">
        <v>67</v>
      </c>
      <c r="C69" s="32">
        <f t="shared" ref="C69:O69" si="10">SUM(C52:C65)</f>
        <v>445.86</v>
      </c>
      <c r="D69" s="32">
        <f t="shared" si="10"/>
        <v>1005.21</v>
      </c>
      <c r="E69" s="32">
        <f t="shared" si="10"/>
        <v>1067.33</v>
      </c>
      <c r="F69" s="32">
        <f t="shared" si="10"/>
        <v>423.83000000000004</v>
      </c>
      <c r="G69" s="32">
        <f t="shared" si="10"/>
        <v>1091.44</v>
      </c>
      <c r="H69" s="32">
        <f t="shared" si="10"/>
        <v>1248.4000000000001</v>
      </c>
      <c r="I69" s="32">
        <f t="shared" si="10"/>
        <v>1319.5899999999997</v>
      </c>
      <c r="J69" s="32">
        <f t="shared" si="10"/>
        <v>932</v>
      </c>
      <c r="K69" s="32">
        <f t="shared" si="10"/>
        <v>455.95000000000005</v>
      </c>
      <c r="L69" s="32">
        <f t="shared" si="10"/>
        <v>770.89</v>
      </c>
      <c r="M69" s="32">
        <f t="shared" si="10"/>
        <v>1760.27</v>
      </c>
      <c r="N69" s="32">
        <f t="shared" si="10"/>
        <v>1094.3799999999999</v>
      </c>
      <c r="O69" s="32">
        <f t="shared" si="10"/>
        <v>11615.150000000001</v>
      </c>
      <c r="P69" s="30"/>
      <c r="Q69" s="32">
        <f>SUM(Q52:Q68)</f>
        <v>16943.080000000002</v>
      </c>
    </row>
    <row r="70" spans="1:17" ht="13.35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1:17" ht="10.95" customHeight="1" x14ac:dyDescent="0.2">
      <c r="B71" s="12" t="s">
        <v>68</v>
      </c>
      <c r="C71" s="35">
        <f t="shared" ref="C71:O71" si="11">((C26 + 0) - ((0 + C69) + C49))</f>
        <v>21.490000000000236</v>
      </c>
      <c r="D71" s="35">
        <f t="shared" si="11"/>
        <v>319.40999999999985</v>
      </c>
      <c r="E71" s="35">
        <f t="shared" si="11"/>
        <v>-406.84000000000015</v>
      </c>
      <c r="F71" s="35">
        <f t="shared" si="11"/>
        <v>909.47999999999956</v>
      </c>
      <c r="G71" s="35">
        <f t="shared" si="11"/>
        <v>364.23</v>
      </c>
      <c r="H71" s="35">
        <f t="shared" si="11"/>
        <v>-233.98999999999933</v>
      </c>
      <c r="I71" s="35">
        <f t="shared" si="11"/>
        <v>-1341.7400000000002</v>
      </c>
      <c r="J71" s="35">
        <f t="shared" si="11"/>
        <v>-226.84999999999991</v>
      </c>
      <c r="K71" s="35">
        <f t="shared" si="11"/>
        <v>237.36999999999944</v>
      </c>
      <c r="L71" s="35">
        <f t="shared" si="11"/>
        <v>743.77999999999929</v>
      </c>
      <c r="M71" s="35">
        <f t="shared" si="11"/>
        <v>-461.07999999999993</v>
      </c>
      <c r="N71" s="35">
        <f t="shared" si="11"/>
        <v>189.04000000000042</v>
      </c>
      <c r="O71" s="35">
        <f t="shared" si="11"/>
        <v>114.299999999992</v>
      </c>
      <c r="P71" s="30"/>
      <c r="Q71" s="35">
        <f t="shared" ref="Q71" si="12">((Q26 + 0) - ((0 + Q69) + Q49))</f>
        <v>-6983.6100000000042</v>
      </c>
    </row>
    <row r="72" spans="1:17" ht="13.35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1:17" ht="10.95" customHeight="1" x14ac:dyDescent="0.2">
      <c r="B73" s="12" t="s">
        <v>69</v>
      </c>
      <c r="C73" s="35">
        <f t="shared" ref="C73:O73" si="13">(C71 + C34)</f>
        <v>0.93000000000023419</v>
      </c>
      <c r="D73" s="35">
        <f t="shared" si="13"/>
        <v>244.40999999999985</v>
      </c>
      <c r="E73" s="35">
        <f t="shared" si="13"/>
        <v>-81.840000000000146</v>
      </c>
      <c r="F73" s="35">
        <f t="shared" si="13"/>
        <v>887.23999999999955</v>
      </c>
      <c r="G73" s="35">
        <f t="shared" si="13"/>
        <v>289.23</v>
      </c>
      <c r="H73" s="35">
        <f t="shared" si="13"/>
        <v>-284.98999999999933</v>
      </c>
      <c r="I73" s="35">
        <f t="shared" si="13"/>
        <v>-1294.3500000000004</v>
      </c>
      <c r="J73" s="35">
        <f t="shared" si="13"/>
        <v>-276.84999999999991</v>
      </c>
      <c r="K73" s="35">
        <f t="shared" si="13"/>
        <v>517.36999999999944</v>
      </c>
      <c r="L73" s="35">
        <f t="shared" si="13"/>
        <v>830.68999999999926</v>
      </c>
      <c r="M73" s="35">
        <f t="shared" si="13"/>
        <v>-21.079999999999927</v>
      </c>
      <c r="N73" s="35">
        <f t="shared" si="13"/>
        <v>1744.0400000000004</v>
      </c>
      <c r="O73" s="35">
        <f t="shared" si="13"/>
        <v>2554.799999999992</v>
      </c>
      <c r="P73" s="30"/>
      <c r="Q73" s="35">
        <f t="shared" ref="Q73" si="14">(Q71 + Q34)</f>
        <v>-5251.9800000000041</v>
      </c>
    </row>
    <row r="74" spans="1:17" ht="13.35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1:17" ht="10.95" customHeight="1" x14ac:dyDescent="0.2">
      <c r="B75" s="12" t="s">
        <v>70</v>
      </c>
      <c r="C75" s="35">
        <f t="shared" ref="C75:O75" si="15">(C73 - 0)</f>
        <v>0.93000000000023419</v>
      </c>
      <c r="D75" s="35">
        <f t="shared" si="15"/>
        <v>244.40999999999985</v>
      </c>
      <c r="E75" s="35">
        <f t="shared" si="15"/>
        <v>-81.840000000000146</v>
      </c>
      <c r="F75" s="35">
        <f t="shared" si="15"/>
        <v>887.23999999999955</v>
      </c>
      <c r="G75" s="35">
        <f t="shared" si="15"/>
        <v>289.23</v>
      </c>
      <c r="H75" s="35">
        <f t="shared" si="15"/>
        <v>-284.98999999999933</v>
      </c>
      <c r="I75" s="35">
        <f t="shared" si="15"/>
        <v>-1294.3500000000004</v>
      </c>
      <c r="J75" s="35">
        <f t="shared" si="15"/>
        <v>-276.84999999999991</v>
      </c>
      <c r="K75" s="35">
        <f t="shared" si="15"/>
        <v>517.36999999999944</v>
      </c>
      <c r="L75" s="35">
        <f t="shared" si="15"/>
        <v>830.68999999999926</v>
      </c>
      <c r="M75" s="35">
        <f t="shared" si="15"/>
        <v>-21.079999999999927</v>
      </c>
      <c r="N75" s="35">
        <f t="shared" si="15"/>
        <v>1744.0400000000004</v>
      </c>
      <c r="O75" s="35">
        <f t="shared" si="15"/>
        <v>2554.799999999992</v>
      </c>
      <c r="P75" s="30"/>
      <c r="Q75" s="35">
        <f t="shared" ref="Q75" si="16">(Q73 - 0)</f>
        <v>-5251.9800000000041</v>
      </c>
    </row>
    <row r="76" spans="1:17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1:17" x14ac:dyDescent="0.2"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7" x14ac:dyDescent="0.2"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F848-4BF2-46E6-8312-2B6AE1C14DDB}">
  <dimension ref="A1:G53"/>
  <sheetViews>
    <sheetView workbookViewId="0">
      <selection activeCell="H5" sqref="G5:H23"/>
    </sheetView>
  </sheetViews>
  <sheetFormatPr defaultRowHeight="11.4" x14ac:dyDescent="0.2"/>
  <cols>
    <col min="1" max="1" width="1.375" customWidth="1"/>
    <col min="2" max="2" width="47" customWidth="1"/>
    <col min="3" max="4" width="14.5" customWidth="1"/>
  </cols>
  <sheetData>
    <row r="1" spans="1:7" ht="17.399999999999999" x14ac:dyDescent="0.2">
      <c r="A1" s="21" t="s">
        <v>79</v>
      </c>
      <c r="B1" s="21"/>
      <c r="C1" s="21"/>
      <c r="D1" s="21"/>
    </row>
    <row r="2" spans="1:7" ht="15" x14ac:dyDescent="0.2">
      <c r="A2" s="22" t="s">
        <v>1</v>
      </c>
      <c r="B2" s="22"/>
      <c r="C2" s="22"/>
      <c r="D2" s="22"/>
    </row>
    <row r="3" spans="1:7" ht="15" x14ac:dyDescent="0.2">
      <c r="A3" s="22" t="s">
        <v>80</v>
      </c>
      <c r="B3" s="22"/>
      <c r="C3" s="22"/>
      <c r="D3" s="22"/>
    </row>
    <row r="5" spans="1:7" ht="13.2" x14ac:dyDescent="0.2">
      <c r="A5" s="23"/>
      <c r="B5" s="24" t="s">
        <v>3</v>
      </c>
      <c r="C5" s="18" t="s">
        <v>81</v>
      </c>
      <c r="D5" s="18" t="s">
        <v>82</v>
      </c>
    </row>
    <row r="7" spans="1:7" ht="13.2" x14ac:dyDescent="0.2">
      <c r="A7" s="23" t="s">
        <v>83</v>
      </c>
      <c r="B7" s="23"/>
      <c r="C7" s="23"/>
      <c r="D7" s="23"/>
    </row>
    <row r="8" spans="1:7" ht="12" x14ac:dyDescent="0.2">
      <c r="A8" s="25"/>
      <c r="B8" s="25" t="s">
        <v>84</v>
      </c>
      <c r="C8" s="25"/>
      <c r="D8" s="25"/>
    </row>
    <row r="9" spans="1:7" x14ac:dyDescent="0.2">
      <c r="B9" s="10" t="s">
        <v>85</v>
      </c>
      <c r="C9" s="31">
        <v>10116.56</v>
      </c>
      <c r="D9" s="31">
        <v>4187.5</v>
      </c>
      <c r="G9" s="30"/>
    </row>
    <row r="10" spans="1:7" x14ac:dyDescent="0.2">
      <c r="B10" s="10" t="s">
        <v>86</v>
      </c>
      <c r="C10" s="31">
        <v>-5863.86</v>
      </c>
      <c r="D10" s="31">
        <v>-2791.33</v>
      </c>
      <c r="G10" s="30"/>
    </row>
    <row r="11" spans="1:7" x14ac:dyDescent="0.2">
      <c r="B11" s="10" t="s">
        <v>87</v>
      </c>
      <c r="C11" s="31">
        <v>119.98</v>
      </c>
      <c r="D11" s="31">
        <v>0</v>
      </c>
      <c r="G11" s="30"/>
    </row>
    <row r="12" spans="1:7" x14ac:dyDescent="0.2">
      <c r="B12" s="10" t="s">
        <v>88</v>
      </c>
      <c r="C12" s="31">
        <v>-12</v>
      </c>
      <c r="D12" s="31">
        <v>0</v>
      </c>
      <c r="G12" s="30"/>
    </row>
    <row r="13" spans="1:7" x14ac:dyDescent="0.2">
      <c r="B13" s="10" t="s">
        <v>89</v>
      </c>
      <c r="C13" s="31">
        <v>20067.73</v>
      </c>
      <c r="D13" s="31">
        <v>19744.509999999998</v>
      </c>
      <c r="G13" s="30"/>
    </row>
    <row r="14" spans="1:7" x14ac:dyDescent="0.2">
      <c r="B14" s="10" t="s">
        <v>90</v>
      </c>
      <c r="C14" s="31">
        <v>-12931.62</v>
      </c>
      <c r="D14" s="31">
        <v>-13585.77</v>
      </c>
      <c r="G14" s="30"/>
    </row>
    <row r="15" spans="1:7" x14ac:dyDescent="0.2">
      <c r="B15" s="10" t="s">
        <v>91</v>
      </c>
      <c r="C15" s="31">
        <v>4073.48</v>
      </c>
      <c r="D15" s="31">
        <v>1816.33</v>
      </c>
      <c r="G15" s="30"/>
    </row>
    <row r="16" spans="1:7" x14ac:dyDescent="0.2">
      <c r="B16" s="10" t="s">
        <v>92</v>
      </c>
      <c r="C16" s="31">
        <v>-2085.4</v>
      </c>
      <c r="D16" s="31">
        <v>-1340.23</v>
      </c>
      <c r="G16" s="30"/>
    </row>
    <row r="17" spans="1:7" x14ac:dyDescent="0.2">
      <c r="B17" s="10" t="s">
        <v>93</v>
      </c>
      <c r="C17" s="31">
        <v>14896.2</v>
      </c>
      <c r="D17" s="31">
        <v>14666</v>
      </c>
      <c r="G17" s="30"/>
    </row>
    <row r="18" spans="1:7" ht="12" x14ac:dyDescent="0.2">
      <c r="B18" s="26" t="s">
        <v>94</v>
      </c>
      <c r="C18" s="37">
        <f>SUM(C9:C17)</f>
        <v>28381.07</v>
      </c>
      <c r="D18" s="37">
        <f>SUM(D9:D17)</f>
        <v>22697.010000000002</v>
      </c>
      <c r="G18" s="30"/>
    </row>
    <row r="19" spans="1:7" ht="12" x14ac:dyDescent="0.2">
      <c r="A19" s="26" t="s">
        <v>95</v>
      </c>
      <c r="C19" s="37">
        <f>(0 + C18)</f>
        <v>28381.07</v>
      </c>
      <c r="D19" s="37">
        <f>(0 + D18)</f>
        <v>22697.010000000002</v>
      </c>
    </row>
    <row r="21" spans="1:7" ht="13.2" x14ac:dyDescent="0.2">
      <c r="A21" s="23" t="s">
        <v>96</v>
      </c>
      <c r="B21" s="23"/>
      <c r="C21" s="23"/>
      <c r="D21" s="23"/>
    </row>
    <row r="22" spans="1:7" ht="12" x14ac:dyDescent="0.2">
      <c r="A22" s="25"/>
      <c r="B22" s="25" t="s">
        <v>97</v>
      </c>
      <c r="C22" s="25"/>
      <c r="D22" s="25"/>
    </row>
    <row r="23" spans="1:7" x14ac:dyDescent="0.2">
      <c r="B23" s="10" t="s">
        <v>98</v>
      </c>
      <c r="C23" s="31">
        <v>18500</v>
      </c>
      <c r="D23" s="31">
        <v>23500</v>
      </c>
    </row>
    <row r="24" spans="1:7" x14ac:dyDescent="0.2">
      <c r="B24" s="10" t="s">
        <v>99</v>
      </c>
      <c r="C24" s="31">
        <v>339.52</v>
      </c>
      <c r="D24" s="31">
        <v>354.44</v>
      </c>
    </row>
    <row r="25" spans="1:7" x14ac:dyDescent="0.2">
      <c r="B25" s="10" t="s">
        <v>100</v>
      </c>
      <c r="C25" s="31">
        <v>0</v>
      </c>
      <c r="D25" s="31">
        <v>9.9499999999999993</v>
      </c>
    </row>
    <row r="26" spans="1:7" x14ac:dyDescent="0.2">
      <c r="B26" s="10" t="s">
        <v>101</v>
      </c>
      <c r="C26" s="31">
        <v>250</v>
      </c>
      <c r="D26" s="31">
        <v>250</v>
      </c>
    </row>
    <row r="27" spans="1:7" x14ac:dyDescent="0.2">
      <c r="B27" s="10" t="s">
        <v>102</v>
      </c>
      <c r="C27" s="31">
        <v>601.29999999999995</v>
      </c>
      <c r="D27" s="31">
        <v>3223.98</v>
      </c>
    </row>
    <row r="28" spans="1:7" x14ac:dyDescent="0.2">
      <c r="B28" s="10" t="s">
        <v>103</v>
      </c>
      <c r="C28" s="31">
        <v>99.14</v>
      </c>
      <c r="D28" s="31">
        <v>508.84</v>
      </c>
    </row>
    <row r="29" spans="1:7" ht="12" x14ac:dyDescent="0.2">
      <c r="B29" s="26" t="s">
        <v>104</v>
      </c>
      <c r="C29" s="37">
        <f>SUM(C23:C28)</f>
        <v>19789.96</v>
      </c>
      <c r="D29" s="37">
        <f>SUM(D23:D28)</f>
        <v>27847.21</v>
      </c>
    </row>
    <row r="30" spans="1:7" x14ac:dyDescent="0.2">
      <c r="B30" s="10" t="s">
        <v>105</v>
      </c>
      <c r="C30" s="31">
        <v>150</v>
      </c>
      <c r="D30" s="31">
        <v>0</v>
      </c>
    </row>
    <row r="31" spans="1:7" x14ac:dyDescent="0.2">
      <c r="B31" s="10" t="s">
        <v>106</v>
      </c>
      <c r="C31" s="31">
        <v>2500</v>
      </c>
      <c r="D31" s="31">
        <v>2500</v>
      </c>
    </row>
    <row r="32" spans="1:7" x14ac:dyDescent="0.2">
      <c r="B32" s="10" t="s">
        <v>107</v>
      </c>
      <c r="C32" s="31">
        <v>3710.48</v>
      </c>
      <c r="D32" s="31">
        <v>758.77</v>
      </c>
    </row>
    <row r="33" spans="1:4" x14ac:dyDescent="0.2">
      <c r="B33" s="10" t="s">
        <v>108</v>
      </c>
      <c r="C33" s="31">
        <v>2648</v>
      </c>
      <c r="D33" s="31">
        <v>2616.9299999999998</v>
      </c>
    </row>
    <row r="34" spans="1:4" x14ac:dyDescent="0.2">
      <c r="B34" s="10" t="s">
        <v>109</v>
      </c>
      <c r="C34" s="31">
        <v>5490</v>
      </c>
      <c r="D34" s="31">
        <v>4694</v>
      </c>
    </row>
    <row r="35" spans="1:4" x14ac:dyDescent="0.2">
      <c r="B35" s="10" t="s">
        <v>110</v>
      </c>
      <c r="C35" s="31">
        <v>3671</v>
      </c>
      <c r="D35" s="31">
        <v>2537</v>
      </c>
    </row>
    <row r="36" spans="1:4" ht="12" x14ac:dyDescent="0.2">
      <c r="A36" s="26" t="s">
        <v>111</v>
      </c>
      <c r="C36" s="37">
        <f>(SUM(C30:C35) + C29)</f>
        <v>37959.440000000002</v>
      </c>
      <c r="D36" s="37">
        <f>(SUM(D30:D35) + D29)</f>
        <v>40953.910000000003</v>
      </c>
    </row>
    <row r="38" spans="1:4" ht="13.2" x14ac:dyDescent="0.2">
      <c r="A38" s="23" t="s">
        <v>112</v>
      </c>
      <c r="B38" s="23"/>
      <c r="C38" s="23"/>
      <c r="D38" s="23"/>
    </row>
    <row r="39" spans="1:4" x14ac:dyDescent="0.2">
      <c r="B39" s="9" t="s">
        <v>113</v>
      </c>
      <c r="C39" s="29">
        <v>151.96</v>
      </c>
      <c r="D39" s="29">
        <v>-1480.41</v>
      </c>
    </row>
    <row r="40" spans="1:4" x14ac:dyDescent="0.2">
      <c r="B40" s="10" t="s">
        <v>114</v>
      </c>
      <c r="C40" s="31">
        <v>1178.0899999999999</v>
      </c>
      <c r="D40" s="31">
        <v>1915</v>
      </c>
    </row>
    <row r="41" spans="1:4" x14ac:dyDescent="0.2">
      <c r="B41" s="10" t="s">
        <v>115</v>
      </c>
      <c r="C41" s="31">
        <v>2477.33</v>
      </c>
      <c r="D41" s="31">
        <v>3238</v>
      </c>
    </row>
    <row r="42" spans="1:4" ht="12" x14ac:dyDescent="0.2">
      <c r="A42" s="26" t="s">
        <v>116</v>
      </c>
      <c r="C42" s="37">
        <f>SUM(C39:C41)</f>
        <v>3807.38</v>
      </c>
      <c r="D42" s="37">
        <f>SUM(D39:D41)</f>
        <v>3672.59</v>
      </c>
    </row>
    <row r="44" spans="1:4" ht="12" x14ac:dyDescent="0.2">
      <c r="B44" s="27" t="s">
        <v>117</v>
      </c>
      <c r="C44" s="38">
        <f>(C36 - C42)</f>
        <v>34152.060000000005</v>
      </c>
      <c r="D44" s="38">
        <f>(D36 - D42)</f>
        <v>37281.320000000007</v>
      </c>
    </row>
    <row r="45" spans="1:4" x14ac:dyDescent="0.2">
      <c r="C45" s="30"/>
      <c r="D45" s="30"/>
    </row>
    <row r="46" spans="1:4" ht="12" x14ac:dyDescent="0.2">
      <c r="B46" s="27" t="s">
        <v>118</v>
      </c>
      <c r="C46" s="38">
        <f>(C19 + C44)</f>
        <v>62533.130000000005</v>
      </c>
      <c r="D46" s="38">
        <f>(D19 + D44)</f>
        <v>59978.330000000009</v>
      </c>
    </row>
    <row r="47" spans="1:4" x14ac:dyDescent="0.2">
      <c r="C47" s="30"/>
      <c r="D47" s="30"/>
    </row>
    <row r="48" spans="1:4" ht="12" x14ac:dyDescent="0.2">
      <c r="B48" s="27" t="s">
        <v>119</v>
      </c>
      <c r="C48" s="38">
        <f>(C46 - (0 + 0))</f>
        <v>62533.130000000005</v>
      </c>
      <c r="D48" s="38">
        <f>(D46 - (0 + 0))</f>
        <v>59978.330000000009</v>
      </c>
    </row>
    <row r="50" spans="1:4" ht="13.2" x14ac:dyDescent="0.2">
      <c r="A50" s="23" t="s">
        <v>120</v>
      </c>
      <c r="B50" s="23"/>
      <c r="C50" s="23"/>
      <c r="D50" s="23"/>
    </row>
    <row r="51" spans="1:4" x14ac:dyDescent="0.2">
      <c r="B51" s="9" t="s">
        <v>121</v>
      </c>
      <c r="C51" s="29">
        <v>2554.8000000000002</v>
      </c>
      <c r="D51" s="29">
        <v>-5251.98</v>
      </c>
    </row>
    <row r="52" spans="1:4" x14ac:dyDescent="0.2">
      <c r="B52" s="10" t="s">
        <v>122</v>
      </c>
      <c r="C52" s="31">
        <v>59978.33</v>
      </c>
      <c r="D52" s="31">
        <v>65230.31</v>
      </c>
    </row>
    <row r="53" spans="1:4" ht="12" x14ac:dyDescent="0.2">
      <c r="A53" s="26" t="s">
        <v>123</v>
      </c>
      <c r="B53" s="39"/>
      <c r="C53" s="40">
        <f>SUM(C51:C52)</f>
        <v>62533.130000000005</v>
      </c>
      <c r="D53" s="40">
        <f>SUM(D51:D52)</f>
        <v>59978.33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528D-8696-48E0-A987-046D73690B83}">
  <dimension ref="C3:O53"/>
  <sheetViews>
    <sheetView tabSelected="1" workbookViewId="0">
      <selection activeCell="R23" sqref="R23"/>
    </sheetView>
  </sheetViews>
  <sheetFormatPr defaultRowHeight="11.4" x14ac:dyDescent="0.2"/>
  <cols>
    <col min="3" max="3" width="3.5" customWidth="1"/>
    <col min="5" max="5" width="23.875" customWidth="1"/>
    <col min="10" max="10" width="2.75" customWidth="1"/>
  </cols>
  <sheetData>
    <row r="3" spans="3:15" x14ac:dyDescent="0.2">
      <c r="H3" s="31"/>
      <c r="I3" s="31"/>
      <c r="J3" s="31"/>
      <c r="K3" s="31"/>
      <c r="L3" s="31"/>
      <c r="M3" s="31"/>
      <c r="N3" s="31"/>
      <c r="O3" s="31"/>
    </row>
    <row r="4" spans="3:15" x14ac:dyDescent="0.2">
      <c r="C4" s="28" t="s">
        <v>124</v>
      </c>
      <c r="H4" s="31"/>
      <c r="I4" s="31">
        <f>'Profit and Loss'!O75</f>
        <v>2554.799999999992</v>
      </c>
      <c r="J4" s="31"/>
      <c r="K4" s="31"/>
      <c r="L4" s="31"/>
      <c r="M4" s="31"/>
      <c r="N4" s="31"/>
      <c r="O4" s="31"/>
    </row>
    <row r="5" spans="3:15" x14ac:dyDescent="0.2">
      <c r="H5" s="31"/>
      <c r="I5" s="31"/>
      <c r="J5" s="31"/>
      <c r="K5" s="31"/>
      <c r="L5" s="31"/>
      <c r="M5" s="31"/>
      <c r="N5" s="31"/>
      <c r="O5" s="31"/>
    </row>
    <row r="6" spans="3:15" x14ac:dyDescent="0.2">
      <c r="C6" s="28" t="s">
        <v>125</v>
      </c>
      <c r="H6" s="31"/>
      <c r="I6" s="31">
        <f>'Profit and Loss'!O62</f>
        <v>3175.55</v>
      </c>
      <c r="J6" s="31"/>
      <c r="K6" s="31"/>
      <c r="L6" s="31"/>
      <c r="M6" s="31"/>
      <c r="N6" s="31"/>
      <c r="O6" s="31"/>
    </row>
    <row r="7" spans="3:15" x14ac:dyDescent="0.2">
      <c r="H7" s="31"/>
      <c r="I7" s="31"/>
      <c r="J7" s="31"/>
      <c r="K7" s="31"/>
      <c r="L7" s="31"/>
      <c r="M7" s="31"/>
      <c r="N7" s="31"/>
      <c r="O7" s="31"/>
    </row>
    <row r="8" spans="3:15" x14ac:dyDescent="0.2">
      <c r="C8" s="41" t="s">
        <v>126</v>
      </c>
      <c r="H8" s="31"/>
      <c r="I8" s="31"/>
      <c r="J8" s="31"/>
      <c r="K8" s="31"/>
      <c r="L8" s="31"/>
      <c r="M8" s="31"/>
      <c r="N8" s="31"/>
      <c r="O8" s="31"/>
    </row>
    <row r="9" spans="3:15" x14ac:dyDescent="0.2">
      <c r="H9" s="31"/>
      <c r="I9" s="31"/>
      <c r="J9" s="31"/>
      <c r="K9" s="31"/>
      <c r="L9" s="31"/>
      <c r="M9" s="31"/>
      <c r="N9" s="31"/>
      <c r="O9" s="31"/>
    </row>
    <row r="10" spans="3:15" x14ac:dyDescent="0.2">
      <c r="D10" s="28" t="s">
        <v>127</v>
      </c>
      <c r="H10" s="31">
        <f>-'Bal sheet'!C30-'Bal sheet'!D30</f>
        <v>-150</v>
      </c>
      <c r="I10" s="31"/>
      <c r="J10" s="31"/>
      <c r="K10" s="31"/>
      <c r="L10" s="31"/>
      <c r="M10" s="31"/>
      <c r="N10" s="31"/>
      <c r="O10" s="31"/>
    </row>
    <row r="11" spans="3:15" x14ac:dyDescent="0.2">
      <c r="D11" s="28" t="s">
        <v>128</v>
      </c>
      <c r="H11" s="31">
        <f>'Bal sheet'!D32-'Bal sheet'!C32</f>
        <v>-2951.71</v>
      </c>
      <c r="I11" s="31"/>
      <c r="J11" s="31"/>
      <c r="K11" s="42" t="s">
        <v>129</v>
      </c>
      <c r="L11" s="31"/>
      <c r="M11" s="31"/>
      <c r="N11" s="31"/>
      <c r="O11" s="31"/>
    </row>
    <row r="12" spans="3:15" x14ac:dyDescent="0.2">
      <c r="D12" s="28" t="s">
        <v>130</v>
      </c>
      <c r="H12" s="31">
        <f>-(SUM('Bal sheet'!C33:C35)-SUM('Bal sheet'!D33:D35))</f>
        <v>-1961.0699999999997</v>
      </c>
      <c r="I12" s="31"/>
      <c r="J12" s="31"/>
      <c r="K12" s="31"/>
      <c r="L12" s="31"/>
      <c r="M12" s="31"/>
      <c r="N12" s="31"/>
      <c r="O12" s="31"/>
    </row>
    <row r="13" spans="3:15" x14ac:dyDescent="0.2">
      <c r="D13" s="28" t="s">
        <v>138</v>
      </c>
      <c r="H13" s="31">
        <f>('Bal sheet'!C39-'Bal sheet'!D39)</f>
        <v>1632.3700000000001</v>
      </c>
      <c r="I13" s="31"/>
      <c r="J13" s="31"/>
      <c r="K13" s="42" t="s">
        <v>139</v>
      </c>
      <c r="L13" s="31"/>
      <c r="M13" s="31"/>
      <c r="N13" s="31"/>
      <c r="O13" s="31"/>
    </row>
    <row r="14" spans="3:15" x14ac:dyDescent="0.2">
      <c r="D14" s="28" t="s">
        <v>131</v>
      </c>
      <c r="H14" s="31">
        <f>-('Bal sheet'!D40-'Bal sheet'!C40)</f>
        <v>-736.91000000000008</v>
      </c>
      <c r="I14" s="31"/>
      <c r="J14" s="31"/>
      <c r="K14" s="31"/>
      <c r="L14" s="31"/>
      <c r="M14" s="31"/>
      <c r="N14" s="31"/>
      <c r="O14" s="31"/>
    </row>
    <row r="15" spans="3:15" x14ac:dyDescent="0.2">
      <c r="D15" s="28" t="s">
        <v>132</v>
      </c>
      <c r="H15" s="44">
        <f>'Bal sheet'!C41-'Bal sheet'!D41</f>
        <v>-760.67000000000007</v>
      </c>
      <c r="I15" s="31"/>
      <c r="J15" s="31"/>
      <c r="K15" s="31"/>
      <c r="L15" s="31"/>
      <c r="M15" s="31"/>
      <c r="N15" s="31"/>
      <c r="O15" s="31"/>
    </row>
    <row r="16" spans="3:15" x14ac:dyDescent="0.2">
      <c r="H16" s="43"/>
      <c r="I16" s="43">
        <f>SUM(H10:H15)</f>
        <v>-4927.99</v>
      </c>
      <c r="J16" s="43"/>
      <c r="K16" s="31"/>
      <c r="L16" s="31"/>
      <c r="M16" s="31"/>
      <c r="N16" s="31"/>
      <c r="O16" s="31"/>
    </row>
    <row r="17" spans="3:15" x14ac:dyDescent="0.2">
      <c r="H17" s="31"/>
      <c r="I17" s="43"/>
      <c r="J17" s="43"/>
      <c r="K17" s="31"/>
      <c r="L17" s="31"/>
      <c r="M17" s="31"/>
      <c r="N17" s="31"/>
      <c r="O17" s="31"/>
    </row>
    <row r="18" spans="3:15" x14ac:dyDescent="0.2">
      <c r="H18" s="31"/>
      <c r="I18" s="43"/>
      <c r="J18" s="43"/>
      <c r="K18" s="31"/>
      <c r="L18" s="31"/>
      <c r="M18" s="31"/>
      <c r="N18" s="31"/>
      <c r="O18" s="31"/>
    </row>
    <row r="19" spans="3:15" x14ac:dyDescent="0.2">
      <c r="C19" s="28" t="s">
        <v>140</v>
      </c>
      <c r="H19" s="31"/>
      <c r="I19" s="43">
        <f>SUM(I4:I16)</f>
        <v>802.3599999999924</v>
      </c>
      <c r="J19" s="43"/>
      <c r="K19" s="31"/>
      <c r="L19" s="31"/>
      <c r="M19" s="31"/>
      <c r="N19" s="31"/>
      <c r="O19" s="31"/>
    </row>
    <row r="20" spans="3:15" x14ac:dyDescent="0.2">
      <c r="H20" s="31"/>
      <c r="I20" s="43"/>
      <c r="J20" s="43"/>
      <c r="K20" s="31"/>
      <c r="L20" s="31"/>
      <c r="M20" s="31"/>
      <c r="N20" s="31"/>
      <c r="O20" s="31"/>
    </row>
    <row r="21" spans="3:15" x14ac:dyDescent="0.2">
      <c r="C21" s="28" t="s">
        <v>133</v>
      </c>
      <c r="H21" s="31"/>
      <c r="I21" s="43">
        <f>-('Bal sheet'!C9+'Bal sheet'!C11+'Bal sheet'!C13+'Bal sheet'!C15+'Bal sheet'!C17-'Bal sheet'!D9-'Bal sheet'!D11-'Bal sheet'!D13-'Bal sheet'!D15-'Bal sheet'!D17)</f>
        <v>-8859.61</v>
      </c>
      <c r="J21" s="43"/>
      <c r="K21" s="42" t="s">
        <v>141</v>
      </c>
      <c r="L21" s="31"/>
      <c r="M21" s="31"/>
      <c r="N21" s="31"/>
      <c r="O21" s="31"/>
    </row>
    <row r="22" spans="3:15" x14ac:dyDescent="0.2">
      <c r="H22" s="31"/>
      <c r="I22" s="43"/>
      <c r="J22" s="43"/>
      <c r="K22" s="31"/>
      <c r="L22" s="31"/>
      <c r="M22" s="31"/>
      <c r="N22" s="31"/>
      <c r="O22" s="31"/>
    </row>
    <row r="23" spans="3:15" ht="12" thickBot="1" x14ac:dyDescent="0.25">
      <c r="C23" s="28" t="s">
        <v>134</v>
      </c>
      <c r="H23" s="31"/>
      <c r="I23" s="45">
        <f>SUM(I19:I21)</f>
        <v>-8057.2500000000082</v>
      </c>
      <c r="J23" s="43"/>
      <c r="K23" s="31"/>
      <c r="L23" s="31"/>
      <c r="M23" s="31"/>
      <c r="N23" s="31"/>
      <c r="O23" s="31"/>
    </row>
    <row r="24" spans="3:15" x14ac:dyDescent="0.2">
      <c r="H24" s="31"/>
      <c r="I24" s="43"/>
      <c r="J24" s="43"/>
      <c r="K24" s="31"/>
      <c r="L24" s="31"/>
      <c r="M24" s="31"/>
      <c r="N24" s="31"/>
      <c r="O24" s="31"/>
    </row>
    <row r="25" spans="3:15" x14ac:dyDescent="0.2">
      <c r="C25" s="28" t="s">
        <v>135</v>
      </c>
      <c r="H25" s="31"/>
      <c r="I25" s="31">
        <f>'Bal sheet'!D29</f>
        <v>27847.21</v>
      </c>
      <c r="J25" s="31"/>
      <c r="K25" s="31"/>
      <c r="L25" s="31"/>
      <c r="M25" s="31"/>
      <c r="N25" s="31"/>
      <c r="O25" s="31"/>
    </row>
    <row r="26" spans="3:15" x14ac:dyDescent="0.2">
      <c r="C26" s="28" t="s">
        <v>136</v>
      </c>
      <c r="H26" s="31"/>
      <c r="I26" s="31">
        <f>'Bal sheet'!C29</f>
        <v>19789.96</v>
      </c>
      <c r="J26" s="31"/>
      <c r="K26" s="31"/>
      <c r="L26" s="31"/>
      <c r="M26" s="31"/>
      <c r="N26" s="31"/>
      <c r="O26" s="31"/>
    </row>
    <row r="27" spans="3:15" x14ac:dyDescent="0.2">
      <c r="H27" s="31"/>
      <c r="I27" s="31"/>
      <c r="J27" s="31"/>
      <c r="K27" s="31"/>
      <c r="L27" s="31"/>
      <c r="M27" s="31"/>
      <c r="N27" s="31"/>
      <c r="O27" s="31"/>
    </row>
    <row r="28" spans="3:15" ht="12" thickBot="1" x14ac:dyDescent="0.25">
      <c r="C28" s="28" t="s">
        <v>137</v>
      </c>
      <c r="H28" s="31"/>
      <c r="I28" s="45">
        <f>-(I25-I26)</f>
        <v>-8057.25</v>
      </c>
      <c r="J28" s="43"/>
      <c r="K28" s="31"/>
      <c r="L28" s="31"/>
      <c r="M28" s="31"/>
      <c r="N28" s="31"/>
      <c r="O28" s="31"/>
    </row>
    <row r="29" spans="3:15" x14ac:dyDescent="0.2">
      <c r="H29" s="31"/>
      <c r="I29" s="43"/>
      <c r="J29" s="43"/>
      <c r="K29" s="31"/>
      <c r="L29" s="31"/>
      <c r="M29" s="31"/>
      <c r="N29" s="31"/>
      <c r="O29" s="31"/>
    </row>
    <row r="30" spans="3:15" x14ac:dyDescent="0.2">
      <c r="H30" s="31"/>
      <c r="I30" s="31"/>
      <c r="J30" s="31"/>
      <c r="K30" s="31"/>
      <c r="L30" s="31"/>
      <c r="M30" s="31"/>
      <c r="N30" s="31"/>
      <c r="O30" s="31"/>
    </row>
    <row r="31" spans="3:15" x14ac:dyDescent="0.2">
      <c r="H31" s="31"/>
      <c r="I31" s="31"/>
      <c r="J31" s="31"/>
      <c r="K31" s="31"/>
      <c r="L31" s="31"/>
      <c r="M31" s="31"/>
      <c r="N31" s="31"/>
      <c r="O31" s="31"/>
    </row>
    <row r="32" spans="3:15" x14ac:dyDescent="0.2">
      <c r="H32" s="31"/>
      <c r="I32" s="31"/>
      <c r="J32" s="31"/>
      <c r="K32" s="31"/>
      <c r="L32" s="31"/>
      <c r="M32" s="31"/>
      <c r="N32" s="31"/>
      <c r="O32" s="31"/>
    </row>
    <row r="33" spans="8:15" x14ac:dyDescent="0.2">
      <c r="H33" s="31"/>
      <c r="I33" s="31"/>
      <c r="J33" s="31"/>
      <c r="K33" s="31"/>
      <c r="L33" s="31"/>
      <c r="M33" s="31"/>
      <c r="N33" s="31"/>
      <c r="O33" s="31"/>
    </row>
    <row r="34" spans="8:15" x14ac:dyDescent="0.2">
      <c r="H34" s="31"/>
      <c r="I34" s="31"/>
      <c r="J34" s="31"/>
      <c r="K34" s="31"/>
      <c r="L34" s="31"/>
      <c r="M34" s="31"/>
      <c r="N34" s="31"/>
      <c r="O34" s="31"/>
    </row>
    <row r="35" spans="8:15" x14ac:dyDescent="0.2">
      <c r="H35" s="31"/>
      <c r="I35" s="31"/>
      <c r="J35" s="31"/>
      <c r="K35" s="31"/>
      <c r="L35" s="31"/>
      <c r="M35" s="31"/>
      <c r="N35" s="31"/>
      <c r="O35" s="31"/>
    </row>
    <row r="36" spans="8:15" x14ac:dyDescent="0.2">
      <c r="H36" s="31"/>
      <c r="I36" s="31"/>
      <c r="J36" s="31"/>
      <c r="K36" s="31"/>
      <c r="L36" s="31"/>
      <c r="M36" s="31"/>
      <c r="N36" s="31"/>
      <c r="O36" s="31"/>
    </row>
    <row r="37" spans="8:15" x14ac:dyDescent="0.2">
      <c r="H37" s="31"/>
      <c r="I37" s="31"/>
      <c r="J37" s="31"/>
      <c r="K37" s="31"/>
      <c r="L37" s="31"/>
      <c r="M37" s="31"/>
      <c r="N37" s="31"/>
      <c r="O37" s="31"/>
    </row>
    <row r="38" spans="8:15" x14ac:dyDescent="0.2">
      <c r="H38" s="31"/>
      <c r="I38" s="31"/>
      <c r="J38" s="31"/>
      <c r="K38" s="31"/>
      <c r="L38" s="31"/>
      <c r="M38" s="31"/>
      <c r="N38" s="31"/>
      <c r="O38" s="31"/>
    </row>
    <row r="39" spans="8:15" x14ac:dyDescent="0.2">
      <c r="H39" s="31"/>
      <c r="I39" s="31"/>
      <c r="J39" s="31"/>
      <c r="K39" s="31"/>
      <c r="L39" s="31"/>
      <c r="M39" s="31"/>
      <c r="N39" s="31"/>
      <c r="O39" s="31"/>
    </row>
    <row r="40" spans="8:15" x14ac:dyDescent="0.2">
      <c r="H40" s="31"/>
      <c r="I40" s="31"/>
      <c r="J40" s="31"/>
      <c r="K40" s="31"/>
      <c r="L40" s="31"/>
      <c r="M40" s="31"/>
      <c r="N40" s="31"/>
      <c r="O40" s="31"/>
    </row>
    <row r="41" spans="8:15" x14ac:dyDescent="0.2">
      <c r="H41" s="31"/>
      <c r="I41" s="31"/>
      <c r="J41" s="31"/>
      <c r="K41" s="31"/>
      <c r="L41" s="31"/>
      <c r="M41" s="31"/>
      <c r="N41" s="31"/>
      <c r="O41" s="31"/>
    </row>
    <row r="42" spans="8:15" x14ac:dyDescent="0.2">
      <c r="H42" s="31"/>
      <c r="I42" s="31"/>
      <c r="J42" s="31"/>
      <c r="K42" s="31"/>
      <c r="L42" s="31"/>
      <c r="M42" s="31"/>
      <c r="N42" s="31"/>
      <c r="O42" s="31"/>
    </row>
    <row r="43" spans="8:15" x14ac:dyDescent="0.2">
      <c r="H43" s="31"/>
      <c r="I43" s="31"/>
      <c r="J43" s="31"/>
      <c r="K43" s="31"/>
      <c r="L43" s="31"/>
      <c r="M43" s="31"/>
      <c r="N43" s="31"/>
      <c r="O43" s="31"/>
    </row>
    <row r="44" spans="8:15" x14ac:dyDescent="0.2">
      <c r="H44" s="31"/>
      <c r="I44" s="31"/>
      <c r="J44" s="31"/>
      <c r="K44" s="31"/>
      <c r="L44" s="31"/>
      <c r="M44" s="31"/>
      <c r="N44" s="31"/>
      <c r="O44" s="31"/>
    </row>
    <row r="45" spans="8:15" x14ac:dyDescent="0.2">
      <c r="H45" s="31"/>
      <c r="I45" s="31"/>
      <c r="J45" s="31"/>
      <c r="K45" s="31"/>
      <c r="L45" s="31"/>
      <c r="M45" s="31"/>
      <c r="N45" s="31"/>
      <c r="O45" s="31"/>
    </row>
    <row r="46" spans="8:15" x14ac:dyDescent="0.2">
      <c r="H46" s="31"/>
      <c r="I46" s="31"/>
      <c r="J46" s="31"/>
      <c r="K46" s="31"/>
      <c r="L46" s="31"/>
      <c r="M46" s="31"/>
      <c r="N46" s="31"/>
      <c r="O46" s="31"/>
    </row>
    <row r="47" spans="8:15" x14ac:dyDescent="0.2">
      <c r="H47" s="31"/>
      <c r="I47" s="31"/>
      <c r="J47" s="31"/>
      <c r="K47" s="31"/>
      <c r="L47" s="31"/>
      <c r="M47" s="31"/>
      <c r="N47" s="31"/>
      <c r="O47" s="31"/>
    </row>
    <row r="48" spans="8:15" x14ac:dyDescent="0.2">
      <c r="H48" s="31"/>
      <c r="I48" s="31"/>
      <c r="J48" s="31"/>
      <c r="K48" s="31"/>
      <c r="L48" s="31"/>
      <c r="M48" s="31"/>
      <c r="N48" s="31"/>
      <c r="O48" s="31"/>
    </row>
    <row r="49" spans="8:15" x14ac:dyDescent="0.2">
      <c r="H49" s="31"/>
      <c r="I49" s="31"/>
      <c r="J49" s="31"/>
      <c r="K49" s="31"/>
      <c r="L49" s="31"/>
      <c r="M49" s="31"/>
      <c r="N49" s="31"/>
      <c r="O49" s="31"/>
    </row>
    <row r="50" spans="8:15" x14ac:dyDescent="0.2">
      <c r="H50" s="31"/>
      <c r="I50" s="31"/>
      <c r="J50" s="31"/>
      <c r="K50" s="31"/>
      <c r="L50" s="31"/>
      <c r="M50" s="31"/>
      <c r="N50" s="31"/>
      <c r="O50" s="31"/>
    </row>
    <row r="51" spans="8:15" x14ac:dyDescent="0.2">
      <c r="H51" s="31"/>
      <c r="I51" s="31"/>
      <c r="J51" s="31"/>
      <c r="K51" s="31"/>
      <c r="L51" s="31"/>
      <c r="M51" s="31"/>
      <c r="N51" s="31"/>
      <c r="O51" s="31"/>
    </row>
    <row r="52" spans="8:15" x14ac:dyDescent="0.2">
      <c r="H52" s="31"/>
      <c r="I52" s="31"/>
      <c r="J52" s="31"/>
      <c r="K52" s="31"/>
      <c r="L52" s="31"/>
      <c r="M52" s="31"/>
      <c r="N52" s="31"/>
      <c r="O52" s="31"/>
    </row>
    <row r="53" spans="8:15" x14ac:dyDescent="0.2">
      <c r="H53" s="31"/>
      <c r="I53" s="31"/>
      <c r="J53" s="31"/>
      <c r="K53" s="31"/>
      <c r="L53" s="31"/>
      <c r="M53" s="31"/>
      <c r="N53" s="31"/>
      <c r="O53" s="31"/>
    </row>
  </sheetData>
  <pageMargins left="0.7" right="0.7" top="0.75" bottom="0.75" header="0.3" footer="0.3"/>
  <ignoredErrors>
    <ignoredError sqref="H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Profit and Loss</vt:lpstr>
      <vt:lpstr>Bal sheet</vt:lpstr>
      <vt:lpstr>Funds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worrall</dc:creator>
  <cp:lastModifiedBy>brian worrall</cp:lastModifiedBy>
  <dcterms:created xsi:type="dcterms:W3CDTF">2025-11-12T13:10:28Z</dcterms:created>
  <dcterms:modified xsi:type="dcterms:W3CDTF">2025-11-12T16:00:27Z</dcterms:modified>
</cp:coreProperties>
</file>